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4170" yWindow="15" windowWidth="11130" windowHeight="8970"/>
  </bookViews>
  <sheets>
    <sheet name="2018-2019" sheetId="1" r:id="rId1"/>
  </sheets>
  <externalReferences>
    <externalReference r:id="rId2"/>
    <externalReference r:id="rId3"/>
    <externalReference r:id="rId4"/>
    <externalReference r:id="rId5"/>
  </externalReferences>
  <definedNames>
    <definedName name="Акцизы">'[1]акт сверки - старый'!#REF!</definedName>
    <definedName name="Акцизы1">'[2]акт сверки - старый'!#REF!</definedName>
    <definedName name="_xlnm.Print_Titles" localSheetId="0">'2018-2019'!$9:$11</definedName>
    <definedName name="_xlnm.Print_Area" localSheetId="0">'2018-2019'!$A$1:$F$284</definedName>
  </definedNames>
  <calcPr calcId="125725"/>
</workbook>
</file>

<file path=xl/calcChain.xml><?xml version="1.0" encoding="utf-8"?>
<calcChain xmlns="http://schemas.openxmlformats.org/spreadsheetml/2006/main">
  <c r="C176" i="1"/>
  <c r="D176"/>
  <c r="D121"/>
  <c r="C121"/>
  <c r="D107"/>
  <c r="C107"/>
  <c r="C272"/>
  <c r="C268"/>
  <c r="C262"/>
  <c r="C258"/>
  <c r="C251"/>
  <c r="C245"/>
  <c r="C239"/>
  <c r="C233"/>
  <c r="C228"/>
  <c r="C225"/>
  <c r="C215"/>
  <c r="C205"/>
  <c r="C185"/>
  <c r="C182"/>
  <c r="C180"/>
  <c r="C174"/>
  <c r="C160"/>
  <c r="C159" s="1"/>
  <c r="C158" s="1"/>
  <c r="C156"/>
  <c r="C146"/>
  <c r="C137"/>
  <c r="C135"/>
  <c r="C133"/>
  <c r="C129"/>
  <c r="C124"/>
  <c r="C119"/>
  <c r="C117"/>
  <c r="C113"/>
  <c r="C112" s="1"/>
  <c r="C110"/>
  <c r="C105"/>
  <c r="C102"/>
  <c r="C100"/>
  <c r="C99" s="1"/>
  <c r="C97"/>
  <c r="C96" s="1"/>
  <c r="C90"/>
  <c r="C87"/>
  <c r="C85"/>
  <c r="C80"/>
  <c r="C78"/>
  <c r="C75"/>
  <c r="C73"/>
  <c r="C70" s="1"/>
  <c r="C68"/>
  <c r="C63"/>
  <c r="C61"/>
  <c r="C58"/>
  <c r="C57" s="1"/>
  <c r="C55"/>
  <c r="C53"/>
  <c r="C48"/>
  <c r="C46"/>
  <c r="C43"/>
  <c r="C40"/>
  <c r="C37"/>
  <c r="C33"/>
  <c r="C30"/>
  <c r="C23"/>
  <c r="C22" s="1"/>
  <c r="C17"/>
  <c r="C15"/>
  <c r="C14" s="1"/>
  <c r="D268"/>
  <c r="D63"/>
  <c r="D233"/>
  <c r="D185"/>
  <c r="D129"/>
  <c r="D137"/>
  <c r="C213" l="1"/>
  <c r="C29"/>
  <c r="C28" s="1"/>
  <c r="C123"/>
  <c r="C104"/>
  <c r="C173"/>
  <c r="C171" s="1"/>
  <c r="L215" s="1"/>
  <c r="L216" s="1"/>
  <c r="C77"/>
  <c r="C67" s="1"/>
  <c r="C116"/>
  <c r="C109" s="1"/>
  <c r="C84"/>
  <c r="C82" s="1"/>
  <c r="C60"/>
  <c r="C52"/>
  <c r="C45" s="1"/>
  <c r="C13"/>
  <c r="D80"/>
  <c r="D182"/>
  <c r="D180"/>
  <c r="C12" l="1"/>
  <c r="C209" s="1"/>
  <c r="D117"/>
  <c r="D258"/>
  <c r="D215"/>
  <c r="E114"/>
  <c r="D53"/>
  <c r="E63"/>
  <c r="D43"/>
  <c r="D23"/>
  <c r="D22" s="1"/>
  <c r="E21"/>
  <c r="K21"/>
  <c r="D55"/>
  <c r="D156"/>
  <c r="D124"/>
  <c r="D133"/>
  <c r="D135"/>
  <c r="D146"/>
  <c r="D85"/>
  <c r="E85" s="1"/>
  <c r="D90"/>
  <c r="D87"/>
  <c r="E87" s="1"/>
  <c r="D17"/>
  <c r="E17" s="1"/>
  <c r="D15"/>
  <c r="D14" s="1"/>
  <c r="D37"/>
  <c r="E37" s="1"/>
  <c r="D40"/>
  <c r="E40" s="1"/>
  <c r="D30"/>
  <c r="D33"/>
  <c r="D46"/>
  <c r="E46" s="1"/>
  <c r="D48"/>
  <c r="E48" s="1"/>
  <c r="D58"/>
  <c r="D57" s="1"/>
  <c r="E57" s="1"/>
  <c r="D61"/>
  <c r="D73"/>
  <c r="D70" s="1"/>
  <c r="E70" s="1"/>
  <c r="D78"/>
  <c r="E80"/>
  <c r="D75"/>
  <c r="E75" s="1"/>
  <c r="D68"/>
  <c r="E68" s="1"/>
  <c r="D97"/>
  <c r="D96" s="1"/>
  <c r="E96" s="1"/>
  <c r="D100"/>
  <c r="D99" s="1"/>
  <c r="D102"/>
  <c r="E102" s="1"/>
  <c r="D105"/>
  <c r="D110"/>
  <c r="D119"/>
  <c r="D160"/>
  <c r="D159" s="1"/>
  <c r="D174"/>
  <c r="D205"/>
  <c r="D251"/>
  <c r="D262"/>
  <c r="D228"/>
  <c r="D245"/>
  <c r="D272"/>
  <c r="D276"/>
  <c r="D275" s="1"/>
  <c r="D279"/>
  <c r="D278" s="1"/>
  <c r="D225"/>
  <c r="E259"/>
  <c r="F259"/>
  <c r="G259"/>
  <c r="H259"/>
  <c r="I259"/>
  <c r="J259"/>
  <c r="K259"/>
  <c r="F18"/>
  <c r="F17" s="1"/>
  <c r="F13" s="1"/>
  <c r="F64"/>
  <c r="F59" s="1"/>
  <c r="F69"/>
  <c r="F67" s="1"/>
  <c r="F102"/>
  <c r="F82" s="1"/>
  <c r="F145"/>
  <c r="G166"/>
  <c r="F166" s="1"/>
  <c r="F163" s="1"/>
  <c r="F162" s="1"/>
  <c r="E18"/>
  <c r="E20"/>
  <c r="E47"/>
  <c r="E49"/>
  <c r="E50"/>
  <c r="E51"/>
  <c r="E54"/>
  <c r="E59"/>
  <c r="E62"/>
  <c r="E64"/>
  <c r="E65"/>
  <c r="E69"/>
  <c r="E71"/>
  <c r="E72"/>
  <c r="E74"/>
  <c r="E76"/>
  <c r="E79"/>
  <c r="E81"/>
  <c r="E86"/>
  <c r="E88"/>
  <c r="E98"/>
  <c r="E103"/>
  <c r="E106"/>
  <c r="E108"/>
  <c r="F113"/>
  <c r="E125"/>
  <c r="E126"/>
  <c r="E127"/>
  <c r="E128"/>
  <c r="E129"/>
  <c r="E134"/>
  <c r="E141"/>
  <c r="E142"/>
  <c r="E143"/>
  <c r="E145"/>
  <c r="E149"/>
  <c r="E157"/>
  <c r="E162"/>
  <c r="E163"/>
  <c r="E166"/>
  <c r="G18"/>
  <c r="G17" s="1"/>
  <c r="G13" s="1"/>
  <c r="G59"/>
  <c r="G69"/>
  <c r="G72"/>
  <c r="G102"/>
  <c r="G82" s="1"/>
  <c r="G145"/>
  <c r="I18"/>
  <c r="I17" s="1"/>
  <c r="I59"/>
  <c r="I69"/>
  <c r="I72"/>
  <c r="I102"/>
  <c r="I82" s="1"/>
  <c r="I145"/>
  <c r="I163"/>
  <c r="K20"/>
  <c r="K28"/>
  <c r="K37"/>
  <c r="K40"/>
  <c r="K45"/>
  <c r="K46"/>
  <c r="K47"/>
  <c r="K48"/>
  <c r="K49"/>
  <c r="K50"/>
  <c r="K51"/>
  <c r="K52"/>
  <c r="K53"/>
  <c r="K54"/>
  <c r="K55"/>
  <c r="K57"/>
  <c r="K58"/>
  <c r="K60"/>
  <c r="K61"/>
  <c r="K62"/>
  <c r="K63"/>
  <c r="K64"/>
  <c r="K65"/>
  <c r="K68"/>
  <c r="K70"/>
  <c r="K71"/>
  <c r="K73"/>
  <c r="K74"/>
  <c r="K75"/>
  <c r="K76"/>
  <c r="K77"/>
  <c r="K78"/>
  <c r="K79"/>
  <c r="K80"/>
  <c r="K81"/>
  <c r="K84"/>
  <c r="K85"/>
  <c r="K86"/>
  <c r="K87"/>
  <c r="K88"/>
  <c r="K90"/>
  <c r="K91"/>
  <c r="K96"/>
  <c r="K97"/>
  <c r="K98"/>
  <c r="K103"/>
  <c r="K105"/>
  <c r="K106"/>
  <c r="K108"/>
  <c r="K109"/>
  <c r="G113"/>
  <c r="I113"/>
  <c r="K114"/>
  <c r="K123"/>
  <c r="K124"/>
  <c r="K125"/>
  <c r="K126"/>
  <c r="K127"/>
  <c r="K128"/>
  <c r="K129"/>
  <c r="K133"/>
  <c r="K134"/>
  <c r="K141"/>
  <c r="K142"/>
  <c r="K143"/>
  <c r="K149"/>
  <c r="K156"/>
  <c r="K157"/>
  <c r="K158"/>
  <c r="K159"/>
  <c r="K160"/>
  <c r="C210" l="1"/>
  <c r="L210" s="1"/>
  <c r="L213"/>
  <c r="E124"/>
  <c r="D123"/>
  <c r="E123" s="1"/>
  <c r="E105"/>
  <c r="D104"/>
  <c r="E133"/>
  <c r="C170"/>
  <c r="E156"/>
  <c r="E53"/>
  <c r="D52"/>
  <c r="D45" s="1"/>
  <c r="E45" s="1"/>
  <c r="D239"/>
  <c r="D213" s="1"/>
  <c r="D113"/>
  <c r="D112" s="1"/>
  <c r="K59"/>
  <c r="K82"/>
  <c r="K72"/>
  <c r="D84"/>
  <c r="D82" s="1"/>
  <c r="K102"/>
  <c r="E58"/>
  <c r="I67"/>
  <c r="K69"/>
  <c r="D60"/>
  <c r="E60" s="1"/>
  <c r="E91"/>
  <c r="K166"/>
  <c r="G163"/>
  <c r="G162" s="1"/>
  <c r="G67"/>
  <c r="D77"/>
  <c r="E77" s="1"/>
  <c r="E160"/>
  <c r="D116"/>
  <c r="D109" s="1"/>
  <c r="E78"/>
  <c r="D13"/>
  <c r="I162"/>
  <c r="E73"/>
  <c r="K18"/>
  <c r="K113"/>
  <c r="K145"/>
  <c r="E97"/>
  <c r="E61"/>
  <c r="E55"/>
  <c r="D29"/>
  <c r="D28" s="1"/>
  <c r="K17"/>
  <c r="I13"/>
  <c r="E90"/>
  <c r="D173"/>
  <c r="D171" s="1"/>
  <c r="D158"/>
  <c r="E158" s="1"/>
  <c r="E159"/>
  <c r="F12"/>
  <c r="L173" l="1"/>
  <c r="M215"/>
  <c r="M216" s="1"/>
  <c r="E13"/>
  <c r="E109"/>
  <c r="E113"/>
  <c r="K162"/>
  <c r="E52"/>
  <c r="E28"/>
  <c r="K67"/>
  <c r="G12"/>
  <c r="K163"/>
  <c r="D67"/>
  <c r="E67" s="1"/>
  <c r="E82"/>
  <c r="E84"/>
  <c r="K13"/>
  <c r="I12"/>
  <c r="D12" l="1"/>
  <c r="K12"/>
  <c r="E12" l="1"/>
  <c r="D209"/>
  <c r="D170"/>
  <c r="D210" l="1"/>
  <c r="M210" s="1"/>
  <c r="M213"/>
  <c r="L170"/>
</calcChain>
</file>

<file path=xl/comments1.xml><?xml version="1.0" encoding="utf-8"?>
<comments xmlns="http://schemas.openxmlformats.org/spreadsheetml/2006/main">
  <authors>
    <author>403-4</author>
  </authors>
  <commentList>
    <comment ref="I114" authorId="0">
      <text>
        <r>
          <rPr>
            <b/>
            <sz val="8"/>
            <color indexed="81"/>
            <rFont val="Tahoma"/>
            <family val="2"/>
            <charset val="204"/>
          </rPr>
          <t>403-4: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0"/>
            <color indexed="81"/>
            <rFont val="Tahoma"/>
            <family val="2"/>
          </rPr>
          <t>20000 бюджетные учреждения</t>
        </r>
      </text>
    </comment>
  </commentList>
</comments>
</file>

<file path=xl/sharedStrings.xml><?xml version="1.0" encoding="utf-8"?>
<sst xmlns="http://schemas.openxmlformats.org/spreadsheetml/2006/main" count="527" uniqueCount="509">
  <si>
    <t>Прочие поступления от использования имущества, находящегося в государственной и муниципальной собственности (за исключением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</si>
  <si>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 муниципальных бюджетных и автономных учреждений, а также имущества  муниципальных унитарных предприятий, в том числе казенных)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</si>
  <si>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</si>
  <si>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</si>
  <si>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</si>
  <si>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1 05 01050 01 0000 110</t>
  </si>
  <si>
    <t>Минимальный налог, зачисляемый в бюджеты субъектов РФ</t>
  </si>
  <si>
    <t>тыс. рублей</t>
  </si>
  <si>
    <t>Код бюджетной классификации РФ</t>
  </si>
  <si>
    <t>Контингент</t>
  </si>
  <si>
    <t>% исполнения</t>
  </si>
  <si>
    <t>Прогноз бюджета города на 2005 год</t>
  </si>
  <si>
    <t>В условиях 2004 года</t>
  </si>
  <si>
    <t>В условиях 2005 года</t>
  </si>
  <si>
    <t>Отклонения</t>
  </si>
  <si>
    <t>Норматив</t>
  </si>
  <si>
    <t>Норматив в субъект</t>
  </si>
  <si>
    <t>5 из 50</t>
  </si>
  <si>
    <t>50 из 100</t>
  </si>
  <si>
    <t>5 из 100</t>
  </si>
  <si>
    <t>100 в федерацию</t>
  </si>
  <si>
    <t>100 в субъект</t>
  </si>
  <si>
    <t>90/60</t>
  </si>
  <si>
    <t>30 из 60</t>
  </si>
  <si>
    <t>25 в фед., 75 в субъект</t>
  </si>
  <si>
    <t>100/100</t>
  </si>
  <si>
    <t>100/50</t>
  </si>
  <si>
    <t>ВСЕГО  ДОХОДОВ</t>
  </si>
  <si>
    <t>ВСЕГО РАСХОДОВ</t>
  </si>
  <si>
    <t>ДЕФИЦИТ</t>
  </si>
  <si>
    <t xml:space="preserve"> </t>
  </si>
  <si>
    <t>ОБЩЕГОСУДАРСТВЕННЫЕ ВОПРОСЫ</t>
  </si>
  <si>
    <t xml:space="preserve"> Обеспечение проведения выборов и референдумов</t>
  </si>
  <si>
    <t xml:space="preserve"> Другие общегосударственные вопросы</t>
  </si>
  <si>
    <t>НАЦИОНАЛЬНАЯ БЕЗОПАСНОСТЬ И ПРАВООХРАНИТЕЛЬНАЯ ДЕЯТЕЛЬНОСТЬ</t>
  </si>
  <si>
    <t xml:space="preserve"> Органы внутренних дел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</si>
  <si>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</si>
  <si>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</si>
  <si>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</si>
  <si>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</si>
  <si>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</si>
  <si>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</si>
  <si>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</si>
  <si>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 xml:space="preserve"> Другие вопросы в области охраны окружающей среды</t>
  </si>
  <si>
    <t>ОБРАЗОВАНИЕ</t>
  </si>
  <si>
    <t xml:space="preserve"> Дошкольное образование</t>
  </si>
  <si>
    <t xml:space="preserve"> Общее образование</t>
  </si>
  <si>
    <t xml:space="preserve"> Другие вопросы в области образования</t>
  </si>
  <si>
    <t xml:space="preserve"> Культура</t>
  </si>
  <si>
    <t>СОЦИАЛЬНАЯ ПОЛИТИКА</t>
  </si>
  <si>
    <t>Пенсионное обеспечение</t>
  </si>
  <si>
    <t>01 03</t>
  </si>
  <si>
    <t>01 04</t>
  </si>
  <si>
    <t>01 06</t>
  </si>
  <si>
    <t>01 07</t>
  </si>
  <si>
    <t>03 02</t>
  </si>
  <si>
    <t>03 09</t>
  </si>
  <si>
    <t>04 08</t>
  </si>
  <si>
    <t>04 09</t>
  </si>
  <si>
    <t>05 01</t>
  </si>
  <si>
    <t>05 02</t>
  </si>
  <si>
    <t>07 01</t>
  </si>
  <si>
    <t>07 02</t>
  </si>
  <si>
    <t>07 07</t>
  </si>
  <si>
    <t>07 09</t>
  </si>
  <si>
    <t>08 00</t>
  </si>
  <si>
    <t>08 01</t>
  </si>
  <si>
    <t>10 00</t>
  </si>
  <si>
    <t>10 01</t>
  </si>
  <si>
    <t>10 03</t>
  </si>
  <si>
    <t>10 04</t>
  </si>
  <si>
    <t>07 00</t>
  </si>
  <si>
    <t>06 00</t>
  </si>
  <si>
    <t>05 00</t>
  </si>
  <si>
    <t>04 00</t>
  </si>
  <si>
    <t>03 00</t>
  </si>
  <si>
    <t>01 00</t>
  </si>
  <si>
    <t>1 00 00000 00 0000 000</t>
  </si>
  <si>
    <t xml:space="preserve">1 01 00000 00 0000 000 </t>
  </si>
  <si>
    <t>НАЛОГИ  НА  ПРИБЫЛЬ,  ДОХОДЫ</t>
  </si>
  <si>
    <t>1 01 02000 01 0000 110</t>
  </si>
  <si>
    <t>Налог на доходы физических лиц</t>
  </si>
  <si>
    <t>1 01 02010 01 0000 110</t>
  </si>
  <si>
    <t>1 01 02020 01 0000 110</t>
  </si>
  <si>
    <t>1 01 02040 01 0000 110</t>
  </si>
  <si>
    <t>НАЛОГИ  НА  СОВОКУПНЫЙ  ДОХОД</t>
  </si>
  <si>
    <t>Единый налог на вмененный доход для отдельных видов деятельности</t>
  </si>
  <si>
    <t>Единый сельскохозяйственный налог</t>
  </si>
  <si>
    <t>1 06 00000 00 0000 000</t>
  </si>
  <si>
    <t>НАЛОГИ  НА  ИМУЩЕСТВО</t>
  </si>
  <si>
    <t>Налог на имущество физических лиц</t>
  </si>
  <si>
    <t>Налог на игорный бизнес</t>
  </si>
  <si>
    <t>Земельный налог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</si>
  <si>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</si>
  <si>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</si>
  <si>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</si>
  <si>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</si>
  <si>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</si>
  <si>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</si>
  <si>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</si>
  <si>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</si>
  <si>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</si>
  <si>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</si>
  <si>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</si>
  <si>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</si>
  <si>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1 08 07140 01 0000 110</t>
  </si>
  <si>
    <t>1 08 07150 01 0000 110</t>
  </si>
  <si>
    <t>1 09 00000 00 0000 000</t>
  </si>
  <si>
    <t>1 09 04000 00 0000 110</t>
  </si>
  <si>
    <t>Налоги на имущество</t>
  </si>
  <si>
    <t>1 09 04010 02 0000 110</t>
  </si>
  <si>
    <t>Налог на имущество предприятий</t>
  </si>
  <si>
    <t>Налог с продаж</t>
  </si>
  <si>
    <t>Прочие налоги и сборы (по отмененным местным налогам и сборам)</t>
  </si>
  <si>
    <t>Налог на рекламу</t>
  </si>
  <si>
    <t>1 11 00000 00 0000 000</t>
  </si>
  <si>
    <t>ДОХОДЫ  ОТ  ИСПОЛЬЗОВАНИЯ  ИМУЩЕСТВА,  НАХОДЯЩЕГОСЯ  В  ГОСУДАРСТВЕННОЙ  И  МУНИЦИПАЛЬНОЙ СОБСТВЕННОСТИ</t>
  </si>
  <si>
    <t>1 11 05000 00 0000 120</t>
  </si>
  <si>
    <t>1 11 05010 00 0000 120</t>
  </si>
  <si>
    <t>1 11 05030 00 0000 120</t>
  </si>
  <si>
    <t>1 11 07000 00 0000 120</t>
  </si>
  <si>
    <t>Платежи от государственных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</si>
  <si>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</si>
  <si>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</si>
  <si>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1 12 00000 00 0000 000</t>
  </si>
  <si>
    <t>ПЛАТЕЖИ ПРИ  ПОЛЬЗОВАНИИ  ПРИРОДНЫМИ  РЕСУРСАМИ</t>
  </si>
  <si>
    <t>1 12 01000 01 0000 120</t>
  </si>
  <si>
    <t>Плата за негативное воздействие на окружающую среду</t>
  </si>
  <si>
    <t>1 13 00000 00 0000 000</t>
  </si>
  <si>
    <t>1 14 00000 00 0000 000</t>
  </si>
  <si>
    <t>ДОХОДЫ  ОТ  ПРОДАЖИ  МАТЕРИАЛЬНЫХ  И  НЕМАТЕРИАЛЬНЫХ  АКТИВОВ</t>
  </si>
  <si>
    <t>1 14 02000 00 0000 000</t>
  </si>
  <si>
    <t>1 16 00000 00 0000 000</t>
  </si>
  <si>
    <t>ШТРАФЫ,  САНКЦИИ,  ВОЗМЕЩЕНИЕ  УЩЕРБА</t>
  </si>
  <si>
    <t>1 16 03000 00 0000 140</t>
  </si>
  <si>
    <t>Денежные взыскания (штрафы) за нарушение законодательства о налогах и сборах</t>
  </si>
  <si>
    <t>1 16 03010 01 0000 140</t>
  </si>
  <si>
    <t>1 16 03020 02 0000 140</t>
  </si>
  <si>
    <t>1 16 03030 01 0000 140</t>
  </si>
  <si>
    <t>Денежные взыскания (штрафы) за административные правонарушения в области налогов и сборов, предусмотренные Кодексом РФ об административных правонарушениях</t>
  </si>
  <si>
    <t>1 16 06000 01 0000 140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</si>
  <si>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</si>
  <si>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Прочие поступления от денежных взысканий (штрафов) и иных сумм в возмещение ущерба</t>
  </si>
  <si>
    <t>1 17 00000 00 0000 000</t>
  </si>
  <si>
    <t>ПРОЧИЕ  НЕНАЛОГОВЫЕ  ДОХОДЫ</t>
  </si>
  <si>
    <t>1 17 05000 00 0000 180</t>
  </si>
  <si>
    <t xml:space="preserve">Прочие неналоговые  доходы </t>
  </si>
  <si>
    <t>отчисления на развитие инженерной инфраструктуры города</t>
  </si>
  <si>
    <t>плата за размещение наружной рекламы и рекламы на транспорте</t>
  </si>
  <si>
    <t>ЗАДОЛЖЕННОСТЬ  И  ПЕРЕРАСЧЕТЫ ПО ОТМЕНЕННЫМ НАЛОГАМ, СБОРАМ И ИНЫМ ОБЯЗАТЕЛЬНЫМ ПЛАТЕЖАМ</t>
  </si>
  <si>
    <t>Другие вопросы в области национальной безопасности и правоохранительной деятельности</t>
  </si>
  <si>
    <t>Транспорт</t>
  </si>
  <si>
    <t>1 01 02030 01 0000 110</t>
  </si>
  <si>
    <t>1 06 01000 00 0000 110</t>
  </si>
  <si>
    <t>1 06 01020 04 0000 110</t>
  </si>
  <si>
    <t>1 06 04000 02 0000 110</t>
  </si>
  <si>
    <t>Транспортный налог</t>
  </si>
  <si>
    <t>1 06 04011 02 0000 110</t>
  </si>
  <si>
    <t>Транспортный налог с организаций</t>
  </si>
  <si>
    <t>1 06 04012 02 0000 110</t>
  </si>
  <si>
    <t>Транспортный налог с физических лиц</t>
  </si>
  <si>
    <t>1 06 05000 02 0000 110</t>
  </si>
  <si>
    <t xml:space="preserve">1 06 06000 00 0000 110 </t>
  </si>
  <si>
    <t>1 06 06010 00 0000 110</t>
  </si>
  <si>
    <t>1 06 06012 04 0000 110</t>
  </si>
  <si>
    <t>1 06 06022 04 0000 110</t>
  </si>
  <si>
    <t>1 11 05034 04 0000 120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</si>
  <si>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</si>
  <si>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</si>
  <si>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1 16 08000 01 0000 140</t>
  </si>
  <si>
    <t>Денежные взыскания (штрафы) за нарушение законодательства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земельного законодательства, лесного законодательства, водного законодательства</t>
  </si>
  <si>
    <t>1 16 28000 01 0000 140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</si>
  <si>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</si>
  <si>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1 16 90000 00 0000 140</t>
  </si>
  <si>
    <t>1 17 05040 04 0000 180</t>
  </si>
  <si>
    <t>Прочие неналоговые доходы бюджетов городских округов</t>
  </si>
  <si>
    <t>1 17 05040 04 0002 180</t>
  </si>
  <si>
    <t>1 17 05040 04 0006 180</t>
  </si>
  <si>
    <t>1 17 05040 04 0007 180</t>
  </si>
  <si>
    <t>1 17 05040 04 0008 180</t>
  </si>
  <si>
    <t>1 16 90040 04 0000 140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</si>
  <si>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</si>
  <si>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1 17 05040 04 0009 180</t>
  </si>
  <si>
    <t>прочие поступления</t>
  </si>
  <si>
    <t>Земельный налог (по обязательствам, возникшим до 1 января 2006 года)</t>
  </si>
  <si>
    <t>1 09 04040 01 0000 110</t>
  </si>
  <si>
    <t>Налог с имущества, переходящего в порядке наследования или дарения</t>
  </si>
  <si>
    <t>1 09 06000 02 0000 110</t>
  </si>
  <si>
    <t>1 09 06010 02 0000 110</t>
  </si>
  <si>
    <t>1 11 05020 00 0000 120</t>
  </si>
  <si>
    <t>1 11 05024 04 0000 120</t>
  </si>
  <si>
    <t>1 14 01000 00 0000 410</t>
  </si>
  <si>
    <t>Доходы от продажи квартир</t>
  </si>
  <si>
    <t>1 14 01040 04 0000 410</t>
  </si>
  <si>
    <t>02 00</t>
  </si>
  <si>
    <t xml:space="preserve">НАЦИОНАЛЬНАЯ ОБОРОНА </t>
  </si>
  <si>
    <t xml:space="preserve"> Мобилизационная и вневойсковая подготовка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</si>
  <si>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 </t>
  </si>
  <si>
    <t>1 06 06020 00 0000 110</t>
  </si>
  <si>
    <t>1 09 01000 00 0000 110</t>
  </si>
  <si>
    <t>Налог на прибыль организаций, зачислявшийся до 1 января 2005 года в местные бюджеты</t>
  </si>
  <si>
    <t>1 09 01020 04 0000 110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</si>
  <si>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</si>
  <si>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1 09 04050 00 0000 110</t>
  </si>
  <si>
    <t>Земельный налог (по обязательствам, возникшим до 1 января 2006 года), мобилизуемый на территориях городских округов</t>
  </si>
  <si>
    <t>Прочие налоги и сборы (по отмененным налогам и сборам субъектов РФ)</t>
  </si>
  <si>
    <t>1 09 07000 00 0000 110</t>
  </si>
  <si>
    <t>1 09 07010 00 0000 110</t>
  </si>
  <si>
    <t>Налог на рекламу, мобилизуемый на территориях городских округов</t>
  </si>
  <si>
    <t>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</si>
  <si>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</si>
  <si>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</si>
  <si>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Доходы от продажи квартир, находящихся в собственности городских округов</t>
  </si>
  <si>
    <t>Денежные взыскания (штрафы) за нарушение законодательства о налогах и сборах, предусмотренные статьей 129.2 НК РФ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</si>
  <si>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</si>
  <si>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</si>
  <si>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</si>
  <si>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 xml:space="preserve"> 1 16 21040 04 0000 140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</si>
  <si>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</si>
  <si>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1 16 25010 01 0000 140</t>
  </si>
  <si>
    <t>Денежные взыскания (штрафы) за нарушение законодательства о недрах</t>
  </si>
  <si>
    <t>1 16 25040 01 0000 140</t>
  </si>
  <si>
    <t xml:space="preserve">Денежные взыскания (штрафы) за нарушение законодательства об экологической экспертизе </t>
  </si>
  <si>
    <t>1 16 25050 01 0000 140</t>
  </si>
  <si>
    <t>Денежные взыскания (штрафы) за нарушение законодательства в области охраны окружающей среды</t>
  </si>
  <si>
    <t>1 16 25060 01 0000 140</t>
  </si>
  <si>
    <t xml:space="preserve">Денежные взыскания (штрафы) за нарушение  земельного законодательства </t>
  </si>
  <si>
    <t>2 00 00000 00 0000 000</t>
  </si>
  <si>
    <t>2 02 00000 00 0000 000</t>
  </si>
  <si>
    <t>Безвозмездные поступления от других бюджетов бюджетной системы Российской Федерации</t>
  </si>
  <si>
    <t>1 17 05040 04 0003 180</t>
  </si>
  <si>
    <t>платежи за право на установку временных сооружений</t>
  </si>
  <si>
    <t>Государственная пошлина за выдачу разрешения на установку рекламной конструкции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</si>
  <si>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</si>
  <si>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</si>
  <si>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Доходы от сдачи в аренду имущества, находящегося в оперативном управлении органов управления городских округов </t>
  </si>
  <si>
    <t>1 11 05034 04 0001 120</t>
  </si>
  <si>
    <t xml:space="preserve">Доходы от продажи земельных участков, государственная собственность на которые не разграничена 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</si>
  <si>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</si>
  <si>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Денежные взыскания (штрафы) за нарушение законодательства об охране и использовании животного мира</t>
  </si>
  <si>
    <t>1 16 25030 01 0000 140</t>
  </si>
  <si>
    <t>1 17 05040 04 0001 180</t>
  </si>
  <si>
    <t>платежи за право размещения объектов уличной торговли</t>
  </si>
  <si>
    <t>1 17 05040 04 0004 180</t>
  </si>
  <si>
    <t>плата за предоставление сведений, содержащихся в информационной системе обеспечения градостроительной деятельности</t>
  </si>
  <si>
    <t>2 02 03021 04 0000 151</t>
  </si>
  <si>
    <t>02 03</t>
  </si>
  <si>
    <t>03 14</t>
  </si>
  <si>
    <t>04 12</t>
  </si>
  <si>
    <t>05 03</t>
  </si>
  <si>
    <t>05 05</t>
  </si>
  <si>
    <t>06 03</t>
  </si>
  <si>
    <t>06 05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</si>
  <si>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</si>
  <si>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</si>
  <si>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</si>
  <si>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Защита населения и территории от последствий чрезвычайных ситуаций природного и техногенного характера, гражданская оборона</t>
  </si>
  <si>
    <t>Благоустройство</t>
  </si>
  <si>
    <t>Охрана объектов растительного и животного мира и среды их обитания</t>
  </si>
  <si>
    <t>Социальное обеспечение населения</t>
  </si>
  <si>
    <t>Охрана семьи и детства</t>
  </si>
  <si>
    <t xml:space="preserve">                                                                                 к решению Воронежской</t>
  </si>
  <si>
    <t xml:space="preserve">                                                                                городской Думы</t>
  </si>
  <si>
    <t>НАЛОГОВЫЕ И НЕНАЛОГОВЫЕ ДОХОДЫ</t>
  </si>
  <si>
    <t>ГОСУДАРСТВЕННАЯ  ПОШЛИНА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</si>
  <si>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</si>
  <si>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1 11 09000 00 0000 120</t>
  </si>
  <si>
    <t>1 11 09040 00 0000 120</t>
  </si>
  <si>
    <t>1 11 09044 04 0000 120</t>
  </si>
  <si>
    <t>99 00</t>
  </si>
  <si>
    <t>99 99</t>
  </si>
  <si>
    <t>УСЛОВНО УТВЕРЖДЕННЫЕ РАСХОДЫ</t>
  </si>
  <si>
    <t>Условно утвержденные расходы</t>
  </si>
  <si>
    <t xml:space="preserve">ИТОГО  ДОХОДОВ </t>
  </si>
  <si>
    <t>1 16 25020 01 0000 140</t>
  </si>
  <si>
    <t xml:space="preserve">Денежные взыскания (штрафы) за нарушение законодательства об особо охраняемых природных территориях  </t>
  </si>
  <si>
    <t>1 14 06000 00 0000 430</t>
  </si>
  <si>
    <t>1 14 06010 00 0000 430</t>
  </si>
  <si>
    <t>1 14 06012 04 0000 430</t>
  </si>
  <si>
    <t>1 14 06020 00 0000 430</t>
  </si>
  <si>
    <t>1 14 06024 04 0000 430</t>
  </si>
  <si>
    <t xml:space="preserve">1 01 01000 00 0000 000 </t>
  </si>
  <si>
    <t>Налог на прибыль организаций</t>
  </si>
  <si>
    <t xml:space="preserve">1 01 01010 00 0000 000 </t>
  </si>
  <si>
    <t>Налог на прибыль организаций, зачисляемый в бюджеты бюджетной системы Российской Федерации по сооответствующим ставкам</t>
  </si>
  <si>
    <t>Налог на прибыль организаций, зачисляемый в бюджеты субъектов Российской Федерации</t>
  </si>
  <si>
    <t>1 05 01000 00 0000 000</t>
  </si>
  <si>
    <t>Налог, взимаемый в связи с применением упрощенной системы налогообложения</t>
  </si>
  <si>
    <t xml:space="preserve">1 01 01012 02 0000 000 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</si>
  <si>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</si>
  <si>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</si>
  <si>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Резервные фонды</t>
  </si>
  <si>
    <t>плата за составление проектно-сметной документации и осуществление технического надзора за проведением капитального ремонта</t>
  </si>
  <si>
    <t>1 11 05034 04 0002 120</t>
  </si>
  <si>
    <t>Доходы от сдачи в аренду имущества управ районов городского округа</t>
  </si>
  <si>
    <t xml:space="preserve"> 1 16 23000 00 0000 140</t>
  </si>
  <si>
    <t>Доходы от возмещения ущерба при возникновении страховых случаев</t>
  </si>
  <si>
    <t>1 17 05040 04 0005 180</t>
  </si>
  <si>
    <t>Субсидии бюджетам городских округов на обеспечение мероприятий по капитальному ремонту многоквартирных домов за счёт средств, поступивших от государственной корпорации Фонд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</si>
  <si>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 за счёт средств, поступивших от государственной корпорации Фонд содействия реформированию жилищно-коммунального хозяйства</t>
  </si>
  <si>
    <t>Субсидии бюджетам городских округов на обеспечение мероприятий по капитальному ремонту многоквартирных домов за счёт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</si>
  <si>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счёт средств бюджетов</t>
  </si>
  <si>
    <t>13 01</t>
  </si>
  <si>
    <t>13 00</t>
  </si>
  <si>
    <t xml:space="preserve"> Обслуживание внутреннего государственного и муниципального долга</t>
  </si>
  <si>
    <t>ОБСЛУЖИВАНИЕ ГОСУДАРСТВЕННОГО И МУНИЦИПАЛЬНОГО ДОЛГА</t>
  </si>
  <si>
    <t>14 00</t>
  </si>
  <si>
    <t>14 03</t>
  </si>
  <si>
    <t>МЕЖБЮДЖЕТНЫЕ ТРАНСФЕРТЫ БЮДЖЕТАМ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</si>
  <si>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</si>
  <si>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>11 00</t>
  </si>
  <si>
    <t>11 01</t>
  </si>
  <si>
    <t>ФИЗИЧЕСКАЯ КУЛЬТУРА И СПОРТ</t>
  </si>
  <si>
    <t>Физическая культура</t>
  </si>
  <si>
    <t>08 04</t>
  </si>
  <si>
    <t xml:space="preserve"> Другие вопросы в области культуры, кинематографии </t>
  </si>
  <si>
    <t>01 11</t>
  </si>
  <si>
    <t>01 13</t>
  </si>
  <si>
    <t>01 05</t>
  </si>
  <si>
    <t>Судебная система</t>
  </si>
  <si>
    <t xml:space="preserve">КУЛЬТУРА, КИНЕМАТОГРАФИЯ </t>
  </si>
  <si>
    <t>Дорожное хозяйство (дорожные фонды)</t>
  </si>
  <si>
    <t>1 05 01010 00 0000 000</t>
  </si>
  <si>
    <t>1 05 01011 01 0000 110</t>
  </si>
  <si>
    <t>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</si>
  <si>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</si>
  <si>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1 05 01020 00 0000 000</t>
  </si>
  <si>
    <t>1 05 01021 01 0000 110</t>
  </si>
  <si>
    <t>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</si>
  <si>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</si>
  <si>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1 05 02000 00 0000 110</t>
  </si>
  <si>
    <t>1 05 02010 02 0000 110</t>
  </si>
  <si>
    <t>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</si>
  <si>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</si>
  <si>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1 05 03010 01 0000 110</t>
  </si>
  <si>
    <t>1 05 03020 01 0000 110</t>
  </si>
  <si>
    <t>Единый сельскохозяйственный налог (за налоговые периоды, истекшие до 1 января 2011 года)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</si>
  <si>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выдачей регистрационных знаков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</si>
  <si>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</si>
  <si>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</t>
  </si>
  <si>
    <t>Доходы от сдачи в аренду имущества, находящегося в оперативном управлении органов государственной власти, органов местного 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</si>
  <si>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</si>
  <si>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</si>
  <si>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Дотации бюджетам городских округов на выравнивание бюджетной обеспеченности </t>
  </si>
  <si>
    <t xml:space="preserve">Доходы от сдачи в аренду имущества, находящегося в оперативном управлении муниципальных казенных учреждений </t>
  </si>
  <si>
    <t>1 13 01990 00 0000 130</t>
  </si>
  <si>
    <t>1 13 01994 04 0000 130</t>
  </si>
  <si>
    <t xml:space="preserve">Прочие доходы от оказания платных услуг (работ) получателями средств бюджетов городских округов </t>
  </si>
  <si>
    <t xml:space="preserve"> 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</si>
  <si>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</si>
  <si>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1 16 33040 04 0000 140</t>
  </si>
  <si>
    <t>Другие вопросы в области социальной политики</t>
  </si>
  <si>
    <t>10 06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</si>
  <si>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НК РФ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</si>
  <si>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ИП,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 </t>
  </si>
  <si>
    <t xml:space="preserve">Налог на доходы физических лиц с доходов, полученных физическими лицами в соответствии со статьей 228 НК РФ </t>
  </si>
  <si>
    <t>1 05 00000 02 0000 000</t>
  </si>
  <si>
    <t>1 05 03000 01 0000 110</t>
  </si>
  <si>
    <t>1 09 04052 04 0000 110</t>
  </si>
  <si>
    <t>1 09 07012 04 0000 110</t>
  </si>
  <si>
    <t>1 09 07032 04 0000 110</t>
  </si>
  <si>
    <t>1 11 05012 04 0000 120</t>
  </si>
  <si>
    <t>ДОХОДЫ ОТ ОКАЗАНИЯ ПЛАТНЫХ УСЛУГ (РАБОТ) И КОМПЕНСАЦИИ ЗАТРАТ ГОСУДАРСТВА</t>
  </si>
  <si>
    <t xml:space="preserve">Прочие доходы от оказания платных услуг (работ) </t>
  </si>
  <si>
    <t>1 14 02040 04 0000 410</t>
  </si>
  <si>
    <t>1 14 02043 04 0000 410</t>
  </si>
  <si>
    <t>1 16 25000 00 0000 140</t>
  </si>
  <si>
    <t xml:space="preserve">НАИМЕНОВАНИЕ </t>
  </si>
  <si>
    <t xml:space="preserve">Прочие субсидии бюджетам городских округов </t>
  </si>
  <si>
    <t>1 11 05026 04 0000 120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</si>
  <si>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</si>
  <si>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</t>
  </si>
  <si>
    <t>1 16 30000 01 0000 140</t>
  </si>
  <si>
    <t>Денежные взыскания (штрафы) за административные правонарушения в области дорожного движения</t>
  </si>
  <si>
    <t>1 16 30013 01 0000 140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</si>
  <si>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</si>
  <si>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1 16 30030 01 0000 140</t>
  </si>
  <si>
    <t>Прочие денежные взыскания (штрафы) за правонарушения в области дорожного движения</t>
  </si>
  <si>
    <t>1 16 43000 01 0000 140</t>
  </si>
  <si>
    <t>Денежные взыскания (штрафы) за нарушение законодательства РФ об административных правонарушениях, предусмотренные статьей 20.25 КоАП</t>
  </si>
  <si>
    <t>1 16 45000 01 0000 140</t>
  </si>
  <si>
    <t>Денежные взыскания (штрафы) за нарушения законодательства РФ о промышленной безопасности</t>
  </si>
  <si>
    <t>платежи за право на заключение договоров на размещение нестационарных торговых объектов</t>
  </si>
  <si>
    <t>платежи за право заключения договоров о развитии застроенных территорий</t>
  </si>
  <si>
    <t>БЕЗВОЗМЕЗДНЫЕ ПОСТУПЛЕНИЯ ОТ ДРУГИХ БЮДЖЕТОВ БЮДЖЕТНОЙ СИСТЕМЫ РОССИЙСКОЙ ФЕДЕРАЦИИ</t>
  </si>
  <si>
    <t>Председатель</t>
  </si>
  <si>
    <t>В.Ф. Ходырев</t>
  </si>
  <si>
    <t xml:space="preserve">                                                                                 от__________ № ________</t>
  </si>
  <si>
    <t>Глава городского округа</t>
  </si>
  <si>
    <t>город Воронеж</t>
  </si>
  <si>
    <t>А.В. Гусев</t>
  </si>
  <si>
    <t>Воронежской</t>
  </si>
  <si>
    <t>Думы</t>
  </si>
  <si>
    <t>1 03 00000 00 0000 000</t>
  </si>
  <si>
    <t>НАЛОГИ НА ТОВАРЫ (РАБОТЫ, 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</si>
  <si>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</si>
  <si>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</si>
  <si>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>1 03 02230 01 0000 110</t>
  </si>
  <si>
    <t>Доходы от уплаты акцизов на дизельное топливо,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</si>
  <si>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</si>
  <si>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масладля дизельных и (или) карбюраторных (инжекторных) двигателей 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</si>
  <si>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</si>
  <si>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производимый на территории РФ,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</si>
  <si>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</si>
  <si>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производимый на территории РФ, подлежащие распределению между бюджетами субъектов РФ и местными бюджетами с учетом установленных дифференцированных нормативов отчислений в местные бюджеты</t>
  </si>
  <si>
    <t>1 05 04000 02 0000 110</t>
  </si>
  <si>
    <t>Налог, взимаемый в связи с применением патентной системы налогообложения</t>
  </si>
  <si>
    <t>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</si>
  <si>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</si>
  <si>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1 08 07173 01 0000 110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</si>
  <si>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</si>
  <si>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1 11 05074 04 0000 120</t>
  </si>
  <si>
    <t>Доходы от сдачи в аренду имущества, составляющего казну городских округов (за исключением земельных участков)</t>
  </si>
  <si>
    <t>Денежные взыскания (штрафы) за нарушение законодательства о налогах и сборах, предусмотренные статьями 116, 118, 119.1, пунктами 1 и 2 статьи 120, статьями 125, 126, 128, 129, 129.1, 132, 133, 134, 135, 135.1 НК РФ</t>
  </si>
  <si>
    <t>1 16 41000 01 0000 140</t>
  </si>
  <si>
    <t>Денежные взыскания (штрафы) за нарушения законодательства РФ об электроэнергетике</t>
  </si>
  <si>
    <t>Субвенция бюджетам муниципальных районов (городских округов) Воронежской области на обеспечение государственных гарантий прав граждан на получение общедоступного и бесплатного  общего образования, а также дополнительного образования детей в общеобразовательных учреждениях</t>
  </si>
  <si>
    <t>Субвенция бюджетам муниципальных районов (городских округов) Воронежской области на обеспечение государственных гарантий реализации прав на получение общедоступного дошкольного образования</t>
  </si>
  <si>
    <t>Субвенция бюджетам муниципальных районов (городских округов) Воронежской области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</si>
  <si>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Субвенция бюджетам муниципальных районов (городских округов) Воронежской области на выполнение переданных полномочий по организации и осуществлению деятельности по опеке и попечительству</t>
  </si>
  <si>
    <t>Субвенция бюджетам муниципальных районов (городских округов) Воронежской области на создание и организацию деятельности комиссий по делам несовершеннолетних и защите их прав</t>
  </si>
  <si>
    <t xml:space="preserve">Субвенция бюджетам муниципальных районов (городских округов) Воронежской области на создание и организацию деятельности административных  комиссий </t>
  </si>
  <si>
    <t>Субвенция бюджетам муниципальных районов (городских округов) Воронежской области на обеспечение единовременной выплаты при передаче ребенка на воспитание в семью</t>
  </si>
  <si>
    <t>Субвенция бюджетам муниципальных районов (городских округов) Воронежской области на обеспечение выплат семьям опекунов на содержание подопечных детей</t>
  </si>
  <si>
    <t>Субвенция бюджетам муниципальных районов (городских округов) Воронежской области на обеспечение выплаты вознаграждения, причитающегося приемному родителю</t>
  </si>
  <si>
    <t>Субвенция бюджетам муниципальных районов (городских округов) Воронежской области на обеспечение выплат приемной семье на содержание подопечных детей</t>
  </si>
  <si>
    <t>Субвенция бюджетам муниципальных районов (городских округов) Воронежской области на обеспечение выплаты вознаграждения патронатному воспитателю</t>
  </si>
  <si>
    <t>Субвенция бюджетам муниципальных районов (городских округов) Воронежской области на обеспечение выплат патронатной семье на содержание подопечных детей</t>
  </si>
  <si>
    <t>Субвенция бюджетам муниципальных районов (городских округов) Воронежской области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общеобразовательную программу дошкольного образования</t>
  </si>
  <si>
    <t>Субвенция бюджетам муниципальных районов (городских округов) Воронежской области на выплату единовременного пособия при всех формах устройства детей, лишенных родительского попечения в семью</t>
  </si>
  <si>
    <t>Субвенции бюджетам муниципальных образований Воронежской области на осуществление полномочий по составлению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</si>
  <si>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ежемесячное денежное вознаграждение за классное руководство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</si>
  <si>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</si>
  <si>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</si>
  <si>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</si>
  <si>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Доходы от продажи земельных участков, находящихся в государственной и муниципальной собственности </t>
  </si>
  <si>
    <t>1 16 46000 04 0000 140</t>
  </si>
  <si>
    <t xml:space="preserve"> 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</si>
  <si>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</si>
  <si>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11 03</t>
  </si>
  <si>
    <t>Спорт высших достижений</t>
  </si>
  <si>
    <t>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</si>
  <si>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</si>
  <si>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Налог на доходы физических лиц в виде фиксированных авансовых платежей с доходов, полученных физическими лицами,  являющимися иностранными гражданами, осуществляющими трудовую деятельность по найму на основании патента в соответствии со статьей 227.1 НК РФ 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</si>
  <si>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</si>
  <si>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</si>
  <si>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</si>
  <si>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</si>
  <si>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1 16 25084 04 0000 140</t>
  </si>
  <si>
    <t xml:space="preserve">Денежные взыскания (штрафы) за нарушение  водного законодательства на водных объектах, находящихся в собственности городских округов 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</si>
  <si>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</si>
  <si>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</si>
  <si>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</si>
  <si>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</si>
  <si>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</si>
  <si>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1 16 37030 04 0000 140</t>
  </si>
  <si>
    <t>Поступления сумм в возмещение вреда, причиняемого автомобильным дорогам местного значения транспортным средствами, осуществляющими перевозки тяжеловесных и (или) крупногабаритных грузов, зачисляемые в бюджеты городских округов</t>
  </si>
  <si>
    <t>Субвенция бюджетам муниципальных районов (городских округов) Воронежской области на осуществление отдельных государственных полномочий по организации деятельности по отлову и содержанию безнадзорных животных</t>
  </si>
  <si>
    <t>Субвенция бюджетам муниципальных районов (городских округов) Воронежской области на осуществление отдельных государственных полномочий  по обеспечению жилыми помещениями отдельных категорий граждан за счет средств федерального бюджета</t>
  </si>
  <si>
    <t xml:space="preserve">04 05 </t>
  </si>
  <si>
    <t>Сельское хозяйство и рыболовство</t>
  </si>
  <si>
    <t>2 02 03077 00 0000 151</t>
  </si>
  <si>
    <t>в том числе: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</si>
  <si>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</si>
  <si>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</si>
  <si>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</si>
  <si>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Дорожный фонд</t>
  </si>
  <si>
    <t xml:space="preserve"> Молодежная политика</t>
  </si>
  <si>
    <t>07 03</t>
  </si>
  <si>
    <t>Дополнительное образование детей</t>
  </si>
  <si>
    <t>ДОХОДЫ  И РАСХОДЫ БЮДЖЕТА  ГОРОДСКОГО  ОКРУГА  ГОРОД  ВОРОНЕЖ  
НА ПЛАНОВЫЙ ПЕРИОД 2018 И 2019 ГОДОВ</t>
  </si>
  <si>
    <r>
      <t>«Приложение № 2 к решению Воронежской городской Думы от 000.12.2016  № 0000-IV
«О бюджете городского округа город Воронеж на 2017 год и на плановый период 2018 и 2019 годов</t>
    </r>
    <r>
      <rPr>
        <b/>
        <sz val="14"/>
        <rFont val="Calibri"/>
        <family val="2"/>
        <charset val="204"/>
      </rPr>
      <t>»</t>
    </r>
  </si>
  <si>
    <t>Плановый период</t>
  </si>
  <si>
    <t>2018 год</t>
  </si>
  <si>
    <t>2019 год</t>
  </si>
  <si>
    <t>городской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</si>
  <si>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</si>
  <si>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</si>
  <si>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1 13 02060 00 0000 130</t>
  </si>
  <si>
    <t>Доходы, поступающие в порядке возмещения расходов, понесенных в связи с эксплуатацией имущества</t>
  </si>
  <si>
    <t>1 13 02064 04 0000 130</t>
  </si>
  <si>
    <t>Доходы, поступающие в порядке возмещения расходов, понесенных в связи с эксплуатацией имущества городского округа</t>
  </si>
  <si>
    <t>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</si>
  <si>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</si>
  <si>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</si>
  <si>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</si>
  <si>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1 16 18040 04 0000 140</t>
  </si>
  <si>
    <t xml:space="preserve">Денежные взыскания (штрафы) за нарушение бюджетного законодательства (в части бюджетов городских округов) </t>
  </si>
  <si>
    <t>1 16 50000 01 0000 140</t>
  </si>
  <si>
    <t>Денежные взыскания (штрафы) за нарушения правил перевозок пассажиров и багажа легковым такси</t>
  </si>
  <si>
    <t>2 02 15001 04 0000 151</t>
  </si>
  <si>
    <t>2 02 10000 00 0000 151</t>
  </si>
  <si>
    <t>2 02 20000 00 0000 151</t>
  </si>
  <si>
    <t>Субсидии бюджетам городских округов на строительство и модернизацию автомобильных дорог общего пользования, в том числе дорог в поселениях (за исключением автомобильных дорог федерального значения)</t>
  </si>
  <si>
    <t>2 02 20041 04 0000 151</t>
  </si>
  <si>
    <t>2 02 20298 04 0000 151</t>
  </si>
  <si>
    <t>2 02 29999 04 0000 151</t>
  </si>
  <si>
    <t>2 02 20299 04 0000 151</t>
  </si>
  <si>
    <t>2 02 20301 04 0000 151</t>
  </si>
  <si>
    <t>2 02 20302 04 0002 151</t>
  </si>
  <si>
    <t>2 02 30000 00 0000 151</t>
  </si>
  <si>
    <t>2 02 39999 04 0000 151</t>
  </si>
  <si>
    <t>2 02 30029 04 0000 151</t>
  </si>
  <si>
    <t>2 02 35260 04 0000 151</t>
  </si>
  <si>
    <t>2 02 35120 04 0000 151</t>
  </si>
  <si>
    <t>2 02 35485 00 0000 151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</si>
  <si>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</si>
  <si>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на реализацию программы комплексного развития транспортной инфрасттруктуры Воронежской городской агломерации</t>
  </si>
  <si>
    <t xml:space="preserve">                                                                             Приложение № 2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</si>
</sst>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,##0.000"/>
    <numFmt numFmtId="167" formatCode="#,##0.00000"/>
  </numFmts>
  <fonts count="27">
    <font>
      <sz val="10"/>
      <name val="Courier New Cyr"/>
      <charset val="204"/>
    </font>
    <font>
      <sz val="14"/>
      <name val="Times New Roman"/>
      <family val="1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1"/>
      <name val="Tahom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indexed="9"/>
      <name val="Times New Roman"/>
      <family val="1"/>
    </font>
    <font>
      <sz val="14"/>
      <color indexed="9"/>
      <name val="Times New Roman"/>
      <family val="1"/>
    </font>
    <font>
      <b/>
      <sz val="14"/>
      <color indexed="12"/>
      <name val="Times New Roman"/>
      <family val="1"/>
    </font>
    <font>
      <sz val="14"/>
      <color indexed="12"/>
      <name val="Times New Roman"/>
      <family val="1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sz val="14"/>
      <color indexed="10"/>
      <name val="Times New Roman"/>
      <family val="1"/>
    </font>
    <font>
      <sz val="14"/>
      <name val="Times New Roman"/>
      <family val="1"/>
      <charset val="204"/>
    </font>
    <font>
      <b/>
      <sz val="10"/>
      <name val="Times New Roman"/>
      <family val="1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</font>
    <font>
      <sz val="12"/>
      <name val="Times New Roman"/>
      <family val="1"/>
      <charset val="204"/>
    </font>
    <font>
      <sz val="14"/>
      <color indexed="18"/>
      <name val="Times New Roman"/>
      <family val="1"/>
    </font>
    <font>
      <sz val="14"/>
      <color indexed="8"/>
      <name val="Times New Roman"/>
      <family val="1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6" fillId="0" borderId="0" xfId="0" applyFont="1" applyFill="1" applyBorder="1" applyAlignment="1">
      <alignment vertical="top" wrapText="1"/>
    </xf>
    <xf numFmtId="164" fontId="7" fillId="0" borderId="1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1" fontId="1" fillId="0" borderId="0" xfId="0" applyNumberFormat="1" applyFont="1" applyFill="1" applyAlignment="1">
      <alignment horizontal="left" vertical="top"/>
    </xf>
    <xf numFmtId="1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3" fontId="1" fillId="0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1" fontId="5" fillId="0" borderId="0" xfId="0" applyNumberFormat="1" applyFont="1" applyFill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/>
    </xf>
    <xf numFmtId="1" fontId="6" fillId="0" borderId="0" xfId="0" applyNumberFormat="1" applyFont="1" applyFill="1" applyAlignment="1">
      <alignment horizontal="left" vertical="top"/>
    </xf>
    <xf numFmtId="1" fontId="5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 vertical="top"/>
    </xf>
    <xf numFmtId="0" fontId="12" fillId="0" borderId="0" xfId="0" applyFont="1" applyFill="1" applyBorder="1" applyAlignment="1">
      <alignment vertical="top" wrapText="1"/>
    </xf>
    <xf numFmtId="3" fontId="12" fillId="0" borderId="0" xfId="0" applyNumberFormat="1" applyFont="1" applyFill="1" applyBorder="1" applyAlignment="1">
      <alignment horizontal="center" vertical="top"/>
    </xf>
    <xf numFmtId="1" fontId="7" fillId="0" borderId="2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 wrapText="1"/>
    </xf>
    <xf numFmtId="1" fontId="1" fillId="0" borderId="2" xfId="0" applyNumberFormat="1" applyFont="1" applyFill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vertical="top"/>
    </xf>
    <xf numFmtId="3" fontId="1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/>
    </xf>
    <xf numFmtId="3" fontId="5" fillId="0" borderId="0" xfId="0" applyNumberFormat="1" applyFont="1" applyFill="1" applyAlignment="1">
      <alignment horizontal="left" vertical="top"/>
    </xf>
    <xf numFmtId="3" fontId="16" fillId="0" borderId="0" xfId="0" applyNumberFormat="1" applyFont="1" applyFill="1" applyAlignment="1">
      <alignment vertical="top"/>
    </xf>
    <xf numFmtId="0" fontId="16" fillId="0" borderId="0" xfId="0" applyFont="1" applyFill="1" applyAlignment="1">
      <alignment vertical="top"/>
    </xf>
    <xf numFmtId="49" fontId="11" fillId="0" borderId="0" xfId="0" applyNumberFormat="1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3" fontId="19" fillId="0" borderId="0" xfId="0" applyNumberFormat="1" applyFont="1" applyFill="1" applyAlignment="1">
      <alignment horizontal="center" vertical="top"/>
    </xf>
    <xf numFmtId="3" fontId="1" fillId="0" borderId="0" xfId="0" applyNumberFormat="1" applyFont="1" applyFill="1" applyAlignment="1">
      <alignment horizontal="center" vertical="top"/>
    </xf>
    <xf numFmtId="0" fontId="19" fillId="0" borderId="0" xfId="0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/>
    </xf>
    <xf numFmtId="3" fontId="9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4" fontId="8" fillId="0" borderId="0" xfId="0" applyNumberFormat="1" applyFont="1" applyFill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165" fontId="21" fillId="0" borderId="0" xfId="0" applyNumberFormat="1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16" fillId="0" borderId="0" xfId="0" applyNumberFormat="1" applyFont="1" applyFill="1" applyAlignment="1">
      <alignment vertical="top"/>
    </xf>
    <xf numFmtId="165" fontId="11" fillId="0" borderId="0" xfId="0" applyNumberFormat="1" applyFont="1" applyFill="1" applyAlignment="1">
      <alignment vertical="top"/>
    </xf>
    <xf numFmtId="165" fontId="5" fillId="0" borderId="0" xfId="0" applyNumberFormat="1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164" fontId="23" fillId="0" borderId="0" xfId="0" applyNumberFormat="1" applyFont="1" applyFill="1" applyAlignment="1">
      <alignment vertical="top"/>
    </xf>
    <xf numFmtId="0" fontId="16" fillId="0" borderId="0" xfId="0" applyFont="1" applyFill="1" applyBorder="1" applyAlignment="1">
      <alignment horizontal="left" vertical="top"/>
    </xf>
    <xf numFmtId="167" fontId="11" fillId="0" borderId="0" xfId="0" applyNumberFormat="1" applyFont="1" applyFill="1" applyAlignment="1">
      <alignment horizontal="center" vertical="top"/>
    </xf>
    <xf numFmtId="165" fontId="1" fillId="0" borderId="0" xfId="0" applyNumberFormat="1" applyFont="1" applyFill="1" applyAlignment="1">
      <alignment horizontal="center" vertical="top"/>
    </xf>
    <xf numFmtId="0" fontId="19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right" vertical="top"/>
    </xf>
    <xf numFmtId="0" fontId="19" fillId="0" borderId="0" xfId="0" applyFont="1" applyFill="1" applyAlignment="1">
      <alignment horizontal="right" vertical="top" wrapText="1"/>
    </xf>
    <xf numFmtId="3" fontId="19" fillId="0" borderId="0" xfId="0" applyNumberFormat="1" applyFont="1" applyFill="1" applyAlignment="1">
      <alignment horizontal="left" vertical="top"/>
    </xf>
    <xf numFmtId="3" fontId="24" fillId="0" borderId="0" xfId="0" applyNumberFormat="1" applyFont="1" applyFill="1" applyAlignment="1">
      <alignment horizontal="center" vertical="top"/>
    </xf>
    <xf numFmtId="165" fontId="24" fillId="0" borderId="0" xfId="0" applyNumberFormat="1" applyFont="1" applyFill="1" applyAlignment="1">
      <alignment horizontal="center" vertical="top"/>
    </xf>
    <xf numFmtId="3" fontId="20" fillId="0" borderId="0" xfId="0" applyNumberFormat="1" applyFont="1" applyFill="1" applyAlignment="1">
      <alignment horizontal="right" vertical="top"/>
    </xf>
    <xf numFmtId="167" fontId="16" fillId="0" borderId="0" xfId="0" applyNumberFormat="1" applyFont="1" applyFill="1" applyAlignment="1">
      <alignment vertical="top"/>
    </xf>
    <xf numFmtId="167" fontId="9" fillId="0" borderId="0" xfId="0" applyNumberFormat="1" applyFont="1" applyFill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17" fillId="0" borderId="0" xfId="0" applyFont="1" applyFill="1" applyAlignment="1">
      <alignment vertical="top"/>
    </xf>
    <xf numFmtId="0" fontId="1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2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3" fontId="1" fillId="0" borderId="0" xfId="0" applyNumberFormat="1" applyFont="1" applyFill="1" applyAlignment="1">
      <alignment vertical="top" wrapText="1"/>
    </xf>
    <xf numFmtId="0" fontId="9" fillId="0" borderId="0" xfId="0" applyNumberFormat="1" applyFont="1" applyFill="1" applyAlignment="1">
      <alignment horizontal="center" vertical="top"/>
    </xf>
    <xf numFmtId="49" fontId="1" fillId="0" borderId="0" xfId="0" applyNumberFormat="1" applyFont="1" applyFill="1" applyAlignment="1">
      <alignment horizontal="center" vertical="top"/>
    </xf>
    <xf numFmtId="165" fontId="8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65" fontId="20" fillId="0" borderId="0" xfId="0" applyNumberFormat="1" applyFont="1" applyFill="1" applyAlignment="1">
      <alignment horizontal="center" vertical="top"/>
    </xf>
    <xf numFmtId="3" fontId="1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left" vertical="top" wrapText="1"/>
    </xf>
    <xf numFmtId="165" fontId="9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3" fontId="20" fillId="0" borderId="0" xfId="0" applyNumberFormat="1" applyFont="1" applyFill="1" applyAlignment="1">
      <alignment horizontal="center" vertical="top"/>
    </xf>
    <xf numFmtId="0" fontId="8" fillId="0" borderId="0" xfId="0" applyNumberFormat="1" applyFont="1" applyFill="1" applyAlignment="1">
      <alignment horizontal="center" vertical="top"/>
    </xf>
    <xf numFmtId="3" fontId="8" fillId="0" borderId="0" xfId="0" applyNumberFormat="1" applyFont="1" applyFill="1" applyAlignment="1">
      <alignment horizontal="center" vertical="top"/>
    </xf>
    <xf numFmtId="0" fontId="1" fillId="0" borderId="0" xfId="0" quotePrefix="1" applyFont="1" applyFill="1" applyAlignment="1">
      <alignment horizontal="center" vertical="top"/>
    </xf>
    <xf numFmtId="0" fontId="9" fillId="0" borderId="0" xfId="0" quotePrefix="1" applyNumberFormat="1" applyFont="1" applyFill="1" applyAlignment="1">
      <alignment horizontal="center" vertical="top"/>
    </xf>
    <xf numFmtId="3" fontId="9" fillId="0" borderId="0" xfId="0" applyNumberFormat="1" applyFont="1" applyFill="1" applyAlignment="1">
      <alignment horizontal="center" vertical="top"/>
    </xf>
    <xf numFmtId="0" fontId="17" fillId="0" borderId="0" xfId="0" applyFont="1" applyFill="1" applyAlignment="1">
      <alignment horizontal="left" vertical="top" wrapText="1"/>
    </xf>
    <xf numFmtId="49" fontId="20" fillId="0" borderId="0" xfId="0" applyNumberFormat="1" applyFont="1" applyFill="1" applyAlignment="1">
      <alignment horizontal="center" vertical="top"/>
    </xf>
    <xf numFmtId="0" fontId="20" fillId="0" borderId="0" xfId="0" applyFont="1" applyFill="1" applyAlignment="1">
      <alignment vertical="top" wrapText="1"/>
    </xf>
    <xf numFmtId="0" fontId="20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wrapText="1"/>
    </xf>
    <xf numFmtId="165" fontId="20" fillId="0" borderId="0" xfId="0" applyNumberFormat="1" applyFont="1" applyFill="1" applyBorder="1" applyAlignment="1">
      <alignment horizontal="center" vertical="top"/>
    </xf>
    <xf numFmtId="165" fontId="7" fillId="0" borderId="0" xfId="0" applyNumberFormat="1" applyFont="1" applyFill="1" applyBorder="1" applyAlignment="1">
      <alignment horizontal="center" vertical="top"/>
    </xf>
    <xf numFmtId="49" fontId="17" fillId="0" borderId="0" xfId="0" applyNumberFormat="1" applyFont="1" applyFill="1" applyAlignment="1">
      <alignment horizontal="center" vertical="top"/>
    </xf>
    <xf numFmtId="165" fontId="17" fillId="0" borderId="0" xfId="0" applyNumberFormat="1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3" fontId="20" fillId="0" borderId="0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Fill="1" applyBorder="1" applyAlignment="1">
      <alignment horizontal="center" vertical="top"/>
    </xf>
    <xf numFmtId="167" fontId="1" fillId="0" borderId="0" xfId="0" applyNumberFormat="1" applyFont="1" applyFill="1" applyBorder="1" applyAlignment="1">
      <alignment horizontal="center" vertical="top"/>
    </xf>
    <xf numFmtId="166" fontId="1" fillId="0" borderId="0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/>
    </xf>
    <xf numFmtId="165" fontId="17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left" vertical="top" wrapText="1"/>
    </xf>
    <xf numFmtId="167" fontId="20" fillId="0" borderId="0" xfId="0" applyNumberFormat="1" applyFont="1" applyFill="1" applyBorder="1" applyAlignment="1">
      <alignment horizontal="center" vertical="top"/>
    </xf>
    <xf numFmtId="165" fontId="7" fillId="0" borderId="0" xfId="0" applyNumberFormat="1" applyFont="1" applyFill="1" applyAlignment="1">
      <alignment vertical="top"/>
    </xf>
    <xf numFmtId="3" fontId="26" fillId="0" borderId="0" xfId="0" applyNumberFormat="1" applyFont="1" applyFill="1" applyAlignment="1">
      <alignment horizontal="right" vertical="top"/>
    </xf>
    <xf numFmtId="0" fontId="6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6" fillId="0" borderId="4" xfId="0" applyFont="1" applyFill="1" applyBorder="1" applyAlignment="1" applyProtection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 applyProtection="1">
      <alignment horizontal="center" vertical="top" wrapText="1"/>
    </xf>
    <xf numFmtId="0" fontId="6" fillId="0" borderId="7" xfId="0" applyFont="1" applyFill="1" applyBorder="1" applyAlignment="1" applyProtection="1">
      <alignment horizontal="center" vertical="top" wrapText="1"/>
    </xf>
    <xf numFmtId="0" fontId="6" fillId="0" borderId="8" xfId="0" applyFont="1" applyFill="1" applyBorder="1" applyAlignment="1" applyProtection="1">
      <alignment horizontal="center" vertical="top" wrapText="1"/>
    </xf>
    <xf numFmtId="0" fontId="20" fillId="0" borderId="0" xfId="0" applyFont="1" applyFill="1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3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" fontId="6" fillId="0" borderId="11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6-4\&#1076;&#1083;&#1103;%20&#1074;&#1089;&#1077;&#1093;\&#1054;&#1090;%20&#1086;&#1090;&#1076;&#1077;&#1083;&#1072;%20&#1076;&#1086;&#1093;&#1086;&#1076;&#1086;&#1074;%20&#1087;&#1086;&#1103;&#1089;&#1085;&#1080;&#1090;&#1077;&#1083;&#1100;&#1085;&#1072;&#1103;\XLS\&#1057;&#1074;&#1086;&#1076;&#1082;&#1080;%20&#1085;&#1086;&#1074;&#1099;&#1077;\&#1052;&#1086;&#1080;%20&#1076;&#1086;&#1082;&#1091;&#1084;&#1077;&#1085;&#1090;&#1099;\XLS\&#1040;&#1082;&#1090;&#1099;%20&#1089;&#1074;&#1077;&#1088;&#1082;&#1080;\&#1072;&#1082;&#1090;%20&#1089;&#1074;&#1077;&#1088;&#1082;&#1080;%20&#1079;&#1072;%201999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6-4\&#1076;&#1083;&#1103;%20&#1074;&#1089;&#1077;&#1093;\&#1054;&#1090;%20&#1086;&#1090;&#1076;&#1077;&#1083;&#1072;%20&#1076;&#1086;&#1093;&#1086;&#1076;&#1086;&#1074;%20&#1087;&#1086;&#1103;&#1089;&#1085;&#1080;&#1090;&#1077;&#1083;&#1100;&#1085;&#1072;&#1103;\XLS\&#1057;&#1074;&#1086;&#1076;&#1082;&#1080;%20&#1085;&#1086;&#1074;&#1099;&#1077;\&#1072;&#1082;&#1090;%20&#1089;&#1074;&#1077;&#1088;&#1082;&#1080;%20&#1079;&#1072;%201999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1;&#1070;&#1044;&#1046;&#1045;&#1058;%202013-2015%20&#1050;&#1054;%20&#1042;&#1058;&#1054;&#1056;&#1054;&#1052;&#1059;%20&#1063;&#1058;&#1045;&#1053;&#1048;&#1070;/&#1087;&#1077;&#1088;&#1074;&#1086;&#1077;%20&#1087;&#1088;&#1080;&#1083;&#1086;&#1078;&#1077;&#1085;&#1080;&#107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1;&#1070;&#1044;&#1046;&#1045;&#1058;%202013-2015%20&#1050;&#1054;%20&#1042;&#1058;&#1054;&#1056;&#1054;&#1052;&#1059;%20&#1063;&#1058;&#1045;&#1053;&#1048;&#1070;/&#1042;&#1086;&#1088;&#1086;&#1085;&#1077;&#1078;%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кт сверки  последний"/>
      <sheetName val="акт сверки "/>
      <sheetName val="акт сверки  (2)"/>
      <sheetName val="акт сверки - старый"/>
      <sheetName val="причины"/>
      <sheetName val="по районам"/>
      <sheetName val="по налогам"/>
      <sheetName val="налоги-денеж."/>
      <sheetName val="налоги-соглаш."/>
      <sheetName val="город 100%"/>
      <sheetName val="деньги-город"/>
      <sheetName val="соглаш.-город"/>
      <sheetName val="Лист8"/>
      <sheetName val="Лист9"/>
      <sheetName val="Лист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кт сверки  последний"/>
      <sheetName val="акт сверки "/>
      <sheetName val="акт сверки  (2)"/>
      <sheetName val="акт сверки - старый"/>
      <sheetName val="причины"/>
      <sheetName val="по районам"/>
      <sheetName val="по налогам"/>
      <sheetName val="налоги-денеж."/>
      <sheetName val="налоги-соглаш."/>
      <sheetName val="город 100%"/>
      <sheetName val="деньги-город"/>
      <sheetName val="соглаш.-город"/>
      <sheetName val="Лист8"/>
      <sheetName val="Лист9"/>
      <sheetName val="Лист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</sheetNames>
    <sheetDataSet>
      <sheetData sheetId="0" refreshError="1">
        <row r="33">
          <cell r="C33">
            <v>198936500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  <sheetName val="Прил 1"/>
    </sheetNames>
    <sheetDataSet>
      <sheetData sheetId="0"/>
      <sheetData sheetId="1">
        <row r="507">
          <cell r="J507">
            <v>0</v>
          </cell>
        </row>
        <row r="518">
          <cell r="F5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/>
  <dimension ref="A1:O287"/>
  <sheetViews>
    <sheetView showZeros="0" tabSelected="1" view="pageBreakPreview" topLeftCell="A3" zoomScale="75" zoomScaleNormal="85" zoomScaleSheetLayoutView="75" workbookViewId="0">
      <selection activeCell="B185" sqref="B185"/>
    </sheetView>
  </sheetViews>
  <sheetFormatPr defaultColWidth="8.75" defaultRowHeight="18.75"/>
  <cols>
    <col min="1" max="1" width="27" style="21" customWidth="1"/>
    <col min="2" max="2" width="79.375" style="53" customWidth="1"/>
    <col min="3" max="3" width="18.125" style="53" customWidth="1"/>
    <col min="4" max="4" width="18.125" style="49" customWidth="1"/>
    <col min="5" max="8" width="15.125" style="22" hidden="1" customWidth="1"/>
    <col min="9" max="9" width="16" style="22" hidden="1" customWidth="1"/>
    <col min="10" max="10" width="11.125" style="22" hidden="1" customWidth="1"/>
    <col min="11" max="11" width="12.5" style="23" hidden="1" customWidth="1"/>
    <col min="12" max="12" width="16.375" style="59" customWidth="1"/>
    <col min="13" max="13" width="11.75" style="20" customWidth="1"/>
    <col min="14" max="14" width="11" style="20" customWidth="1"/>
    <col min="15" max="16384" width="8.75" style="20"/>
  </cols>
  <sheetData>
    <row r="1" spans="1:12" s="17" customFormat="1">
      <c r="A1" s="14"/>
      <c r="B1" s="141" t="s">
        <v>508</v>
      </c>
      <c r="C1" s="141"/>
      <c r="D1" s="142"/>
      <c r="E1" s="142"/>
      <c r="F1" s="142"/>
      <c r="G1" s="15"/>
      <c r="H1" s="15"/>
      <c r="I1" s="15"/>
      <c r="J1" s="15"/>
      <c r="K1" s="16"/>
      <c r="L1" s="59"/>
    </row>
    <row r="2" spans="1:12" s="17" customFormat="1">
      <c r="A2" s="14"/>
      <c r="B2" s="141" t="s">
        <v>261</v>
      </c>
      <c r="C2" s="141"/>
      <c r="D2" s="142"/>
      <c r="E2" s="142"/>
      <c r="F2" s="142"/>
      <c r="G2" s="15"/>
      <c r="H2" s="15"/>
      <c r="I2" s="15"/>
      <c r="J2" s="15"/>
      <c r="K2" s="16"/>
      <c r="L2" s="59"/>
    </row>
    <row r="3" spans="1:12" s="17" customFormat="1">
      <c r="A3" s="14"/>
      <c r="B3" s="141" t="s">
        <v>262</v>
      </c>
      <c r="C3" s="141"/>
      <c r="D3" s="142"/>
      <c r="E3" s="142"/>
      <c r="F3" s="142"/>
      <c r="G3" s="15"/>
      <c r="H3" s="15"/>
      <c r="I3" s="15"/>
      <c r="J3" s="15"/>
      <c r="K3" s="16"/>
      <c r="L3" s="59"/>
    </row>
    <row r="4" spans="1:12" s="17" customFormat="1" ht="27.75" customHeight="1">
      <c r="A4" s="14"/>
      <c r="B4" s="141" t="s">
        <v>387</v>
      </c>
      <c r="C4" s="141"/>
      <c r="D4" s="142"/>
      <c r="E4" s="142"/>
      <c r="F4" s="142"/>
      <c r="G4" s="15"/>
      <c r="H4" s="15"/>
      <c r="I4" s="15"/>
      <c r="J4" s="15"/>
      <c r="K4" s="16"/>
      <c r="L4" s="59"/>
    </row>
    <row r="5" spans="1:12" s="17" customFormat="1" ht="48.75" hidden="1" customHeight="1">
      <c r="A5" s="148" t="s">
        <v>471</v>
      </c>
      <c r="B5" s="149"/>
      <c r="C5" s="149"/>
      <c r="D5" s="149"/>
      <c r="E5" s="85"/>
      <c r="F5" s="85"/>
      <c r="G5" s="15"/>
      <c r="H5" s="15"/>
      <c r="I5" s="15"/>
      <c r="J5" s="15"/>
      <c r="K5" s="16"/>
      <c r="L5" s="59"/>
    </row>
    <row r="6" spans="1:12" s="17" customFormat="1" ht="14.25" customHeight="1">
      <c r="A6" s="14"/>
      <c r="B6" s="18"/>
      <c r="C6" s="18"/>
      <c r="D6" s="19"/>
      <c r="E6" s="15"/>
      <c r="F6" s="15"/>
      <c r="G6" s="15"/>
      <c r="H6" s="15"/>
      <c r="I6" s="15"/>
      <c r="J6" s="15"/>
      <c r="K6" s="16"/>
      <c r="L6" s="59"/>
    </row>
    <row r="7" spans="1:12" ht="39" customHeight="1">
      <c r="A7" s="150" t="s">
        <v>470</v>
      </c>
      <c r="B7" s="150"/>
      <c r="C7" s="150"/>
      <c r="D7" s="150"/>
      <c r="L7" s="60"/>
    </row>
    <row r="8" spans="1:12" ht="24.75" customHeight="1" thickBot="1">
      <c r="B8" s="20"/>
      <c r="C8" s="20"/>
      <c r="D8" s="78" t="s">
        <v>7</v>
      </c>
      <c r="E8" s="24"/>
      <c r="F8" s="24"/>
      <c r="G8" s="24"/>
      <c r="H8" s="24"/>
      <c r="I8" s="24"/>
      <c r="J8" s="24"/>
      <c r="K8" s="25" t="s">
        <v>7</v>
      </c>
    </row>
    <row r="9" spans="1:12" s="26" customFormat="1" ht="15" customHeight="1">
      <c r="A9" s="151" t="s">
        <v>8</v>
      </c>
      <c r="B9" s="151" t="s">
        <v>367</v>
      </c>
      <c r="C9" s="152" t="s">
        <v>472</v>
      </c>
      <c r="D9" s="153"/>
      <c r="E9" s="143" t="s">
        <v>10</v>
      </c>
      <c r="F9" s="145" t="s">
        <v>11</v>
      </c>
      <c r="G9" s="146"/>
      <c r="H9" s="146"/>
      <c r="I9" s="146"/>
      <c r="J9" s="146"/>
      <c r="K9" s="147"/>
      <c r="L9" s="156"/>
    </row>
    <row r="10" spans="1:12" s="26" customFormat="1" ht="15" customHeight="1">
      <c r="A10" s="151"/>
      <c r="B10" s="151"/>
      <c r="C10" s="154"/>
      <c r="D10" s="155"/>
      <c r="E10" s="144"/>
      <c r="F10" s="158" t="s">
        <v>9</v>
      </c>
      <c r="G10" s="160" t="s">
        <v>12</v>
      </c>
      <c r="H10" s="161"/>
      <c r="I10" s="160" t="s">
        <v>13</v>
      </c>
      <c r="J10" s="161"/>
      <c r="K10" s="162" t="s">
        <v>14</v>
      </c>
      <c r="L10" s="157"/>
    </row>
    <row r="11" spans="1:12" s="21" customFormat="1" ht="21" customHeight="1">
      <c r="A11" s="151"/>
      <c r="B11" s="151"/>
      <c r="C11" s="138" t="s">
        <v>473</v>
      </c>
      <c r="D11" s="139" t="s">
        <v>474</v>
      </c>
      <c r="E11" s="144"/>
      <c r="F11" s="159"/>
      <c r="G11" s="3"/>
      <c r="H11" s="3" t="s">
        <v>15</v>
      </c>
      <c r="I11" s="3"/>
      <c r="J11" s="84" t="s">
        <v>16</v>
      </c>
      <c r="K11" s="163"/>
      <c r="L11" s="157"/>
    </row>
    <row r="12" spans="1:12" s="5" customFormat="1" ht="25.5" customHeight="1">
      <c r="A12" s="118" t="s">
        <v>77</v>
      </c>
      <c r="B12" s="27" t="s">
        <v>263</v>
      </c>
      <c r="C12" s="28">
        <f>C13+C28+C45+C57+C60+C67+C82+C102+C104+C109+C123+C158+C22</f>
        <v>9117443</v>
      </c>
      <c r="D12" s="28">
        <f>D13+D28+D45+D57+D60+D67+D82+D102+D104+D109+D123+D158+D22</f>
        <v>9575042</v>
      </c>
      <c r="E12" s="2" t="e">
        <f>D12*100/#REF!</f>
        <v>#REF!</v>
      </c>
      <c r="F12" s="3" t="e">
        <f>F13+F21+F59+F67+F76+F82+#REF!+F134+#REF!+F162+#REF!</f>
        <v>#REF!</v>
      </c>
      <c r="G12" s="29" t="e">
        <f>G13+G21+G59+G67+G76+G82+#REF!+G134+#REF!+G162+#REF!</f>
        <v>#REF!</v>
      </c>
      <c r="H12" s="3"/>
      <c r="I12" s="3" t="e">
        <f>I13+I21+I59+I67+I76+I82+#REF!+I134+#REF!+I162+#REF!</f>
        <v>#REF!</v>
      </c>
      <c r="J12" s="4"/>
      <c r="K12" s="83" t="e">
        <f t="shared" ref="K12:K55" si="0">I12-G12</f>
        <v>#REF!</v>
      </c>
      <c r="L12" s="61"/>
    </row>
    <row r="13" spans="1:12" s="5" customFormat="1" ht="25.5" hidden="1" customHeight="1">
      <c r="A13" s="118" t="s">
        <v>78</v>
      </c>
      <c r="B13" s="27" t="s">
        <v>79</v>
      </c>
      <c r="C13" s="28">
        <f>C17+C14</f>
        <v>4245663</v>
      </c>
      <c r="D13" s="28">
        <f>D17+D14</f>
        <v>4457410</v>
      </c>
      <c r="E13" s="2" t="e">
        <f>D13*100/#REF!</f>
        <v>#REF!</v>
      </c>
      <c r="F13" s="3" t="e">
        <f>F17+#REF!</f>
        <v>#REF!</v>
      </c>
      <c r="G13" s="3" t="e">
        <f>G17+#REF!</f>
        <v>#REF!</v>
      </c>
      <c r="H13" s="3"/>
      <c r="I13" s="3" t="e">
        <f>I17+#REF!</f>
        <v>#REF!</v>
      </c>
      <c r="J13" s="4"/>
      <c r="K13" s="83" t="e">
        <f t="shared" si="0"/>
        <v>#REF!</v>
      </c>
      <c r="L13" s="61"/>
    </row>
    <row r="14" spans="1:12" s="5" customFormat="1" ht="25.5" hidden="1" customHeight="1">
      <c r="A14" s="118" t="s">
        <v>281</v>
      </c>
      <c r="B14" s="27" t="s">
        <v>282</v>
      </c>
      <c r="C14" s="28">
        <f>C15</f>
        <v>0</v>
      </c>
      <c r="D14" s="28">
        <f>D15</f>
        <v>0</v>
      </c>
      <c r="E14" s="2"/>
      <c r="F14" s="3"/>
      <c r="G14" s="3"/>
      <c r="H14" s="3"/>
      <c r="I14" s="3"/>
      <c r="J14" s="4"/>
      <c r="K14" s="83"/>
      <c r="L14" s="61"/>
    </row>
    <row r="15" spans="1:12" s="5" customFormat="1" ht="41.25" hidden="1" customHeight="1">
      <c r="A15" s="119" t="s">
        <v>283</v>
      </c>
      <c r="B15" s="30" t="s">
        <v>284</v>
      </c>
      <c r="C15" s="28">
        <f>C16</f>
        <v>0</v>
      </c>
      <c r="D15" s="28">
        <f>D16</f>
        <v>0</v>
      </c>
      <c r="E15" s="2"/>
      <c r="F15" s="3"/>
      <c r="G15" s="3"/>
      <c r="H15" s="3"/>
      <c r="I15" s="3"/>
      <c r="J15" s="4"/>
      <c r="K15" s="83"/>
      <c r="L15" s="61"/>
    </row>
    <row r="16" spans="1:12" s="5" customFormat="1" ht="36" hidden="1" customHeight="1">
      <c r="A16" s="119" t="s">
        <v>288</v>
      </c>
      <c r="B16" s="30" t="s">
        <v>285</v>
      </c>
      <c r="C16" s="28"/>
      <c r="D16" s="28"/>
      <c r="E16" s="2"/>
      <c r="F16" s="3"/>
      <c r="G16" s="3"/>
      <c r="H16" s="3"/>
      <c r="I16" s="3"/>
      <c r="J16" s="4"/>
      <c r="K16" s="83"/>
      <c r="L16" s="61"/>
    </row>
    <row r="17" spans="1:12" s="5" customFormat="1" ht="22.5" hidden="1" customHeight="1">
      <c r="A17" s="118" t="s">
        <v>80</v>
      </c>
      <c r="B17" s="27" t="s">
        <v>81</v>
      </c>
      <c r="C17" s="28">
        <f>C18+C19+C20+C21</f>
        <v>4245663</v>
      </c>
      <c r="D17" s="28">
        <f>D18+D19+D20+D21</f>
        <v>4457410</v>
      </c>
      <c r="E17" s="2" t="e">
        <f>D17*100/#REF!</f>
        <v>#REF!</v>
      </c>
      <c r="F17" s="3" t="e">
        <f>F18</f>
        <v>#REF!</v>
      </c>
      <c r="G17" s="3" t="e">
        <f>G18</f>
        <v>#REF!</v>
      </c>
      <c r="H17" s="3"/>
      <c r="I17" s="3" t="e">
        <f>I18</f>
        <v>#REF!</v>
      </c>
      <c r="J17" s="4"/>
      <c r="K17" s="83" t="e">
        <f t="shared" si="0"/>
        <v>#REF!</v>
      </c>
      <c r="L17" s="61"/>
    </row>
    <row r="18" spans="1:12" s="5" customFormat="1" ht="79.5" hidden="1" customHeight="1">
      <c r="A18" s="119" t="s">
        <v>82</v>
      </c>
      <c r="B18" s="30" t="s">
        <v>353</v>
      </c>
      <c r="C18" s="28">
        <v>4132193</v>
      </c>
      <c r="D18" s="28">
        <v>4339420</v>
      </c>
      <c r="E18" s="31" t="e">
        <f>D18*100/#REF!</f>
        <v>#REF!</v>
      </c>
      <c r="F18" s="32" t="e">
        <f>#REF!</f>
        <v>#REF!</v>
      </c>
      <c r="G18" s="32" t="e">
        <f>#REF!</f>
        <v>#REF!</v>
      </c>
      <c r="H18" s="32"/>
      <c r="I18" s="32" t="e">
        <f>#REF!</f>
        <v>#REF!</v>
      </c>
      <c r="J18" s="33"/>
      <c r="K18" s="34" t="e">
        <f t="shared" si="0"/>
        <v>#REF!</v>
      </c>
      <c r="L18" s="61"/>
    </row>
    <row r="19" spans="1:12" s="5" customFormat="1" ht="97.5" hidden="1" customHeight="1">
      <c r="A19" s="119" t="s">
        <v>83</v>
      </c>
      <c r="B19" s="30" t="s">
        <v>354</v>
      </c>
      <c r="C19" s="28">
        <v>77924</v>
      </c>
      <c r="D19" s="28">
        <v>82444</v>
      </c>
      <c r="E19" s="31"/>
      <c r="F19" s="32"/>
      <c r="G19" s="32"/>
      <c r="H19" s="32"/>
      <c r="I19" s="32"/>
      <c r="J19" s="33"/>
      <c r="K19" s="34"/>
      <c r="L19" s="61"/>
    </row>
    <row r="20" spans="1:12" s="5" customFormat="1" ht="45" hidden="1" customHeight="1">
      <c r="A20" s="119" t="s">
        <v>152</v>
      </c>
      <c r="B20" s="30" t="s">
        <v>355</v>
      </c>
      <c r="C20" s="28">
        <v>35546</v>
      </c>
      <c r="D20" s="28">
        <v>35546</v>
      </c>
      <c r="E20" s="38" t="e">
        <f>D20*100/#REF!</f>
        <v>#REF!</v>
      </c>
      <c r="F20" s="32"/>
      <c r="G20" s="32"/>
      <c r="H20" s="32"/>
      <c r="I20" s="32"/>
      <c r="J20" s="33"/>
      <c r="K20" s="34">
        <f t="shared" si="0"/>
        <v>0</v>
      </c>
      <c r="L20" s="61"/>
    </row>
    <row r="21" spans="1:12" s="5" customFormat="1" ht="82.5" hidden="1" customHeight="1">
      <c r="A21" s="119" t="s">
        <v>84</v>
      </c>
      <c r="B21" s="30" t="s">
        <v>443</v>
      </c>
      <c r="C21" s="28"/>
      <c r="D21" s="28"/>
      <c r="E21" s="2" t="e">
        <f>D21*100/#REF!</f>
        <v>#REF!</v>
      </c>
      <c r="F21" s="3"/>
      <c r="G21" s="3"/>
      <c r="H21" s="3"/>
      <c r="I21" s="3"/>
      <c r="J21" s="4"/>
      <c r="K21" s="83">
        <f t="shared" si="0"/>
        <v>0</v>
      </c>
      <c r="L21" s="61"/>
    </row>
    <row r="22" spans="1:12" s="35" customFormat="1" ht="39.75" hidden="1" customHeight="1">
      <c r="A22" s="118" t="s">
        <v>393</v>
      </c>
      <c r="B22" s="27" t="s">
        <v>394</v>
      </c>
      <c r="C22" s="28">
        <f>C23</f>
        <v>40336</v>
      </c>
      <c r="D22" s="28">
        <f>D23</f>
        <v>43993</v>
      </c>
      <c r="E22" s="2"/>
      <c r="F22" s="3"/>
      <c r="G22" s="3"/>
      <c r="H22" s="3"/>
      <c r="I22" s="3"/>
      <c r="J22" s="4"/>
      <c r="K22" s="83"/>
      <c r="L22" s="62"/>
    </row>
    <row r="23" spans="1:12" s="35" customFormat="1" ht="38.25" hidden="1" customHeight="1">
      <c r="A23" s="118" t="s">
        <v>395</v>
      </c>
      <c r="B23" s="27" t="s">
        <v>396</v>
      </c>
      <c r="C23" s="28">
        <f>C24+C25+C26+C27</f>
        <v>40336</v>
      </c>
      <c r="D23" s="28">
        <f>D24+D25+D26+D27</f>
        <v>43993</v>
      </c>
      <c r="E23" s="2"/>
      <c r="F23" s="3"/>
      <c r="G23" s="3"/>
      <c r="H23" s="3"/>
      <c r="I23" s="3"/>
      <c r="J23" s="4"/>
      <c r="K23" s="83"/>
      <c r="L23" s="62"/>
    </row>
    <row r="24" spans="1:12" s="35" customFormat="1" ht="76.5" hidden="1" customHeight="1">
      <c r="A24" s="119" t="s">
        <v>397</v>
      </c>
      <c r="B24" s="30" t="s">
        <v>398</v>
      </c>
      <c r="C24" s="28">
        <v>13634</v>
      </c>
      <c r="D24" s="28">
        <v>14870</v>
      </c>
      <c r="E24" s="2"/>
      <c r="F24" s="3"/>
      <c r="G24" s="3"/>
      <c r="H24" s="3"/>
      <c r="I24" s="3"/>
      <c r="J24" s="4"/>
      <c r="K24" s="83"/>
      <c r="L24" s="62"/>
    </row>
    <row r="25" spans="1:12" s="35" customFormat="1" ht="95.25" hidden="1" customHeight="1">
      <c r="A25" s="119" t="s">
        <v>399</v>
      </c>
      <c r="B25" s="30" t="s">
        <v>400</v>
      </c>
      <c r="C25" s="28">
        <v>210</v>
      </c>
      <c r="D25" s="28">
        <v>229</v>
      </c>
      <c r="E25" s="2"/>
      <c r="F25" s="3"/>
      <c r="G25" s="3"/>
      <c r="H25" s="3"/>
      <c r="I25" s="3"/>
      <c r="J25" s="4"/>
      <c r="K25" s="83"/>
      <c r="L25" s="62"/>
    </row>
    <row r="26" spans="1:12" s="35" customFormat="1" ht="81.75" hidden="1" customHeight="1">
      <c r="A26" s="119" t="s">
        <v>401</v>
      </c>
      <c r="B26" s="30" t="s">
        <v>402</v>
      </c>
      <c r="C26" s="28">
        <v>26492</v>
      </c>
      <c r="D26" s="28">
        <v>28894</v>
      </c>
      <c r="E26" s="2"/>
      <c r="F26" s="3"/>
      <c r="G26" s="3"/>
      <c r="H26" s="3"/>
      <c r="I26" s="3"/>
      <c r="J26" s="4"/>
      <c r="K26" s="83"/>
      <c r="L26" s="62"/>
    </row>
    <row r="27" spans="1:12" s="35" customFormat="1" ht="79.5" hidden="1" customHeight="1">
      <c r="A27" s="119" t="s">
        <v>403</v>
      </c>
      <c r="B27" s="30" t="s">
        <v>404</v>
      </c>
      <c r="C27" s="28"/>
      <c r="D27" s="28"/>
      <c r="E27" s="2"/>
      <c r="F27" s="3"/>
      <c r="G27" s="3"/>
      <c r="H27" s="3"/>
      <c r="I27" s="3"/>
      <c r="J27" s="4"/>
      <c r="K27" s="83"/>
      <c r="L27" s="62"/>
    </row>
    <row r="28" spans="1:12" s="17" customFormat="1" ht="24.75" hidden="1" customHeight="1">
      <c r="A28" s="118" t="s">
        <v>356</v>
      </c>
      <c r="B28" s="27" t="s">
        <v>85</v>
      </c>
      <c r="C28" s="28">
        <f>C37+C40+C29+C43</f>
        <v>865512</v>
      </c>
      <c r="D28" s="28">
        <f>D37+D40+D29+D43</f>
        <v>903041</v>
      </c>
      <c r="E28" s="31" t="e">
        <f>D28*100/#REF!</f>
        <v>#REF!</v>
      </c>
      <c r="F28" s="32"/>
      <c r="G28" s="32"/>
      <c r="H28" s="32"/>
      <c r="I28" s="32"/>
      <c r="J28" s="33">
        <v>0</v>
      </c>
      <c r="K28" s="36">
        <f t="shared" si="0"/>
        <v>0</v>
      </c>
      <c r="L28" s="61"/>
    </row>
    <row r="29" spans="1:12" s="17" customFormat="1" ht="39" hidden="1" customHeight="1">
      <c r="A29" s="118" t="s">
        <v>286</v>
      </c>
      <c r="B29" s="27" t="s">
        <v>287</v>
      </c>
      <c r="C29" s="28">
        <f>C30+C33+C36</f>
        <v>0</v>
      </c>
      <c r="D29" s="28">
        <f>D30+D33+D36</f>
        <v>0</v>
      </c>
      <c r="E29" s="31"/>
      <c r="F29" s="32"/>
      <c r="G29" s="32"/>
      <c r="H29" s="32"/>
      <c r="I29" s="32"/>
      <c r="J29" s="33"/>
      <c r="K29" s="36"/>
      <c r="L29" s="61"/>
    </row>
    <row r="30" spans="1:12" s="17" customFormat="1" ht="41.25" hidden="1" customHeight="1">
      <c r="A30" s="119" t="s">
        <v>322</v>
      </c>
      <c r="B30" s="30" t="s">
        <v>289</v>
      </c>
      <c r="C30" s="28">
        <f>C31+C32</f>
        <v>0</v>
      </c>
      <c r="D30" s="28">
        <f>D31+D32</f>
        <v>0</v>
      </c>
      <c r="E30" s="31"/>
      <c r="F30" s="32"/>
      <c r="G30" s="32"/>
      <c r="H30" s="32"/>
      <c r="I30" s="32"/>
      <c r="J30" s="33"/>
      <c r="K30" s="36"/>
      <c r="L30" s="61"/>
    </row>
    <row r="31" spans="1:12" s="17" customFormat="1" ht="41.25" hidden="1" customHeight="1">
      <c r="A31" s="119" t="s">
        <v>323</v>
      </c>
      <c r="B31" s="30" t="s">
        <v>289</v>
      </c>
      <c r="C31" s="28"/>
      <c r="D31" s="28"/>
      <c r="E31" s="31"/>
      <c r="F31" s="32"/>
      <c r="G31" s="32"/>
      <c r="H31" s="32"/>
      <c r="I31" s="32"/>
      <c r="J31" s="33"/>
      <c r="K31" s="36"/>
      <c r="L31" s="61"/>
    </row>
    <row r="32" spans="1:12" s="17" customFormat="1" ht="62.25" hidden="1" customHeight="1">
      <c r="A32" s="119" t="s">
        <v>324</v>
      </c>
      <c r="B32" s="30" t="s">
        <v>325</v>
      </c>
      <c r="C32" s="28"/>
      <c r="D32" s="28"/>
      <c r="E32" s="31"/>
      <c r="F32" s="32"/>
      <c r="G32" s="32"/>
      <c r="H32" s="32"/>
      <c r="I32" s="32"/>
      <c r="J32" s="33"/>
      <c r="K32" s="36"/>
      <c r="L32" s="61"/>
    </row>
    <row r="33" spans="1:12" s="17" customFormat="1" ht="42.75" hidden="1" customHeight="1">
      <c r="A33" s="119" t="s">
        <v>326</v>
      </c>
      <c r="B33" s="30" t="s">
        <v>290</v>
      </c>
      <c r="C33" s="28">
        <f>C34+C35</f>
        <v>0</v>
      </c>
      <c r="D33" s="28">
        <f>D34+D35</f>
        <v>0</v>
      </c>
      <c r="E33" s="31"/>
      <c r="F33" s="32"/>
      <c r="G33" s="32"/>
      <c r="H33" s="32"/>
      <c r="I33" s="32"/>
      <c r="J33" s="33"/>
      <c r="K33" s="36"/>
      <c r="L33" s="61"/>
    </row>
    <row r="34" spans="1:12" s="17" customFormat="1" ht="42.75" hidden="1" customHeight="1">
      <c r="A34" s="119" t="s">
        <v>327</v>
      </c>
      <c r="B34" s="30" t="s">
        <v>290</v>
      </c>
      <c r="C34" s="28"/>
      <c r="D34" s="28"/>
      <c r="E34" s="31"/>
      <c r="F34" s="32"/>
      <c r="G34" s="32"/>
      <c r="H34" s="32"/>
      <c r="I34" s="32"/>
      <c r="J34" s="33"/>
      <c r="K34" s="36"/>
      <c r="L34" s="61"/>
    </row>
    <row r="35" spans="1:12" s="17" customFormat="1" ht="59.25" hidden="1" customHeight="1">
      <c r="A35" s="119" t="s">
        <v>328</v>
      </c>
      <c r="B35" s="30" t="s">
        <v>329</v>
      </c>
      <c r="C35" s="28"/>
      <c r="D35" s="28"/>
      <c r="E35" s="31"/>
      <c r="F35" s="32"/>
      <c r="G35" s="32"/>
      <c r="H35" s="32"/>
      <c r="I35" s="32"/>
      <c r="J35" s="33"/>
      <c r="K35" s="36"/>
      <c r="L35" s="61"/>
    </row>
    <row r="36" spans="1:12" s="17" customFormat="1" ht="34.5" hidden="1" customHeight="1">
      <c r="A36" s="118" t="s">
        <v>5</v>
      </c>
      <c r="B36" s="27" t="s">
        <v>6</v>
      </c>
      <c r="C36" s="28"/>
      <c r="D36" s="28"/>
      <c r="E36" s="31"/>
      <c r="F36" s="32"/>
      <c r="G36" s="32"/>
      <c r="H36" s="32"/>
      <c r="I36" s="32"/>
      <c r="J36" s="33"/>
      <c r="K36" s="36"/>
      <c r="L36" s="61"/>
    </row>
    <row r="37" spans="1:12" s="17" customFormat="1" ht="24.75" hidden="1" customHeight="1">
      <c r="A37" s="118" t="s">
        <v>330</v>
      </c>
      <c r="B37" s="27" t="s">
        <v>86</v>
      </c>
      <c r="C37" s="28">
        <f>C38+C39</f>
        <v>847124</v>
      </c>
      <c r="D37" s="28">
        <f>D38+D39</f>
        <v>883550</v>
      </c>
      <c r="E37" s="31" t="e">
        <f>D37*100/#REF!</f>
        <v>#REF!</v>
      </c>
      <c r="F37" s="32"/>
      <c r="G37" s="32"/>
      <c r="H37" s="32"/>
      <c r="I37" s="32"/>
      <c r="J37" s="33">
        <v>50</v>
      </c>
      <c r="K37" s="36">
        <f t="shared" si="0"/>
        <v>0</v>
      </c>
      <c r="L37" s="61"/>
    </row>
    <row r="38" spans="1:12" s="17" customFormat="1" ht="24.75" hidden="1" customHeight="1">
      <c r="A38" s="119" t="s">
        <v>331</v>
      </c>
      <c r="B38" s="30" t="s">
        <v>86</v>
      </c>
      <c r="C38" s="40">
        <v>847124</v>
      </c>
      <c r="D38" s="40">
        <v>883550</v>
      </c>
      <c r="E38" s="31"/>
      <c r="F38" s="32"/>
      <c r="G38" s="32"/>
      <c r="H38" s="32"/>
      <c r="I38" s="32"/>
      <c r="J38" s="33"/>
      <c r="K38" s="36"/>
      <c r="L38" s="61"/>
    </row>
    <row r="39" spans="1:12" s="17" customFormat="1" ht="45.75" hidden="1" customHeight="1">
      <c r="A39" s="119" t="s">
        <v>332</v>
      </c>
      <c r="B39" s="30" t="s">
        <v>333</v>
      </c>
      <c r="C39" s="40"/>
      <c r="D39" s="40"/>
      <c r="E39" s="31"/>
      <c r="F39" s="32"/>
      <c r="G39" s="32"/>
      <c r="H39" s="32"/>
      <c r="I39" s="32"/>
      <c r="J39" s="33"/>
      <c r="K39" s="36"/>
      <c r="L39" s="61"/>
    </row>
    <row r="40" spans="1:12" s="17" customFormat="1" ht="24.75" hidden="1" customHeight="1">
      <c r="A40" s="118" t="s">
        <v>357</v>
      </c>
      <c r="B40" s="27" t="s">
        <v>87</v>
      </c>
      <c r="C40" s="28">
        <f>C41+C42</f>
        <v>5493</v>
      </c>
      <c r="D40" s="28">
        <f>D41+D42</f>
        <v>5539</v>
      </c>
      <c r="E40" s="31" t="e">
        <f>D40*100/#REF!</f>
        <v>#REF!</v>
      </c>
      <c r="F40" s="32"/>
      <c r="G40" s="32"/>
      <c r="H40" s="32" t="s">
        <v>17</v>
      </c>
      <c r="I40" s="32"/>
      <c r="J40" s="33">
        <v>50</v>
      </c>
      <c r="K40" s="36">
        <f t="shared" si="0"/>
        <v>0</v>
      </c>
      <c r="L40" s="61"/>
    </row>
    <row r="41" spans="1:12" s="17" customFormat="1" ht="24.75" hidden="1" customHeight="1">
      <c r="A41" s="119" t="s">
        <v>334</v>
      </c>
      <c r="B41" s="30" t="s">
        <v>87</v>
      </c>
      <c r="C41" s="40">
        <v>5493</v>
      </c>
      <c r="D41" s="40">
        <v>5539</v>
      </c>
      <c r="E41" s="31"/>
      <c r="F41" s="32"/>
      <c r="G41" s="32"/>
      <c r="H41" s="32"/>
      <c r="I41" s="32"/>
      <c r="J41" s="33"/>
      <c r="K41" s="36"/>
      <c r="L41" s="61"/>
    </row>
    <row r="42" spans="1:12" s="17" customFormat="1" ht="44.25" hidden="1" customHeight="1">
      <c r="A42" s="119" t="s">
        <v>335</v>
      </c>
      <c r="B42" s="30" t="s">
        <v>336</v>
      </c>
      <c r="C42" s="40"/>
      <c r="D42" s="40"/>
      <c r="E42" s="31"/>
      <c r="F42" s="32"/>
      <c r="G42" s="32"/>
      <c r="H42" s="32"/>
      <c r="I42" s="32"/>
      <c r="J42" s="33"/>
      <c r="K42" s="36"/>
      <c r="L42" s="61"/>
    </row>
    <row r="43" spans="1:12" s="17" customFormat="1" ht="44.25" hidden="1" customHeight="1">
      <c r="A43" s="118" t="s">
        <v>405</v>
      </c>
      <c r="B43" s="27" t="s">
        <v>406</v>
      </c>
      <c r="C43" s="40">
        <f>C44</f>
        <v>12895</v>
      </c>
      <c r="D43" s="40">
        <f>D44</f>
        <v>13952</v>
      </c>
      <c r="E43" s="31"/>
      <c r="F43" s="32"/>
      <c r="G43" s="32"/>
      <c r="H43" s="32"/>
      <c r="I43" s="32"/>
      <c r="J43" s="33"/>
      <c r="K43" s="36"/>
      <c r="L43" s="61"/>
    </row>
    <row r="44" spans="1:12" s="17" customFormat="1" ht="44.25" hidden="1" customHeight="1">
      <c r="A44" s="119" t="s">
        <v>407</v>
      </c>
      <c r="B44" s="30" t="s">
        <v>408</v>
      </c>
      <c r="C44" s="40">
        <v>12895</v>
      </c>
      <c r="D44" s="40">
        <v>13952</v>
      </c>
      <c r="E44" s="31"/>
      <c r="F44" s="32"/>
      <c r="G44" s="32"/>
      <c r="H44" s="32"/>
      <c r="I44" s="32"/>
      <c r="J44" s="33"/>
      <c r="K44" s="36"/>
      <c r="L44" s="61"/>
    </row>
    <row r="45" spans="1:12" s="5" customFormat="1" ht="24.75" hidden="1" customHeight="1">
      <c r="A45" s="118" t="s">
        <v>88</v>
      </c>
      <c r="B45" s="27" t="s">
        <v>89</v>
      </c>
      <c r="C45" s="28">
        <f>C46+C51+C52+C48</f>
        <v>2151194</v>
      </c>
      <c r="D45" s="28">
        <f>D46+D51+D52+D48</f>
        <v>2324567</v>
      </c>
      <c r="E45" s="31" t="e">
        <f>D45*100/#REF!</f>
        <v>#REF!</v>
      </c>
      <c r="F45" s="32"/>
      <c r="G45" s="32"/>
      <c r="H45" s="32" t="s">
        <v>18</v>
      </c>
      <c r="I45" s="32"/>
      <c r="J45" s="33">
        <v>100</v>
      </c>
      <c r="K45" s="34">
        <f t="shared" si="0"/>
        <v>0</v>
      </c>
      <c r="L45" s="61"/>
    </row>
    <row r="46" spans="1:12" s="5" customFormat="1" ht="24.75" hidden="1" customHeight="1">
      <c r="A46" s="118" t="s">
        <v>153</v>
      </c>
      <c r="B46" s="27" t="s">
        <v>90</v>
      </c>
      <c r="C46" s="28">
        <f>C47</f>
        <v>435330</v>
      </c>
      <c r="D46" s="28">
        <f>D47</f>
        <v>534920</v>
      </c>
      <c r="E46" s="31" t="e">
        <f>D46*100/#REF!</f>
        <v>#REF!</v>
      </c>
      <c r="F46" s="32"/>
      <c r="G46" s="32"/>
      <c r="H46" s="32">
        <v>50</v>
      </c>
      <c r="I46" s="32"/>
      <c r="J46" s="33">
        <v>100</v>
      </c>
      <c r="K46" s="34">
        <f t="shared" si="0"/>
        <v>0</v>
      </c>
      <c r="L46" s="61"/>
    </row>
    <row r="47" spans="1:12" s="5" customFormat="1" ht="42.75" hidden="1" customHeight="1">
      <c r="A47" s="119" t="s">
        <v>154</v>
      </c>
      <c r="B47" s="30" t="s">
        <v>197</v>
      </c>
      <c r="C47" s="28">
        <v>435330</v>
      </c>
      <c r="D47" s="28">
        <v>534920</v>
      </c>
      <c r="E47" s="31" t="e">
        <f>D47*100/#REF!</f>
        <v>#REF!</v>
      </c>
      <c r="F47" s="32"/>
      <c r="G47" s="32"/>
      <c r="H47" s="32" t="s">
        <v>19</v>
      </c>
      <c r="I47" s="32"/>
      <c r="J47" s="33">
        <v>100</v>
      </c>
      <c r="K47" s="34">
        <f t="shared" si="0"/>
        <v>0</v>
      </c>
      <c r="L47" s="61"/>
    </row>
    <row r="48" spans="1:12" s="5" customFormat="1" ht="24" hidden="1" customHeight="1">
      <c r="A48" s="118" t="s">
        <v>155</v>
      </c>
      <c r="B48" s="27" t="s">
        <v>156</v>
      </c>
      <c r="C48" s="28">
        <f>C49+C50</f>
        <v>0</v>
      </c>
      <c r="D48" s="28">
        <f>D49+D50</f>
        <v>0</v>
      </c>
      <c r="E48" s="31" t="e">
        <f>D48*100/#REF!</f>
        <v>#REF!</v>
      </c>
      <c r="F48" s="32"/>
      <c r="G48" s="32"/>
      <c r="H48" s="32">
        <v>5</v>
      </c>
      <c r="I48" s="32"/>
      <c r="J48" s="33">
        <v>100</v>
      </c>
      <c r="K48" s="34">
        <f t="shared" si="0"/>
        <v>0</v>
      </c>
      <c r="L48" s="61"/>
    </row>
    <row r="49" spans="1:12" s="5" customFormat="1" ht="24" hidden="1" customHeight="1">
      <c r="A49" s="119" t="s">
        <v>157</v>
      </c>
      <c r="B49" s="30" t="s">
        <v>158</v>
      </c>
      <c r="C49" s="28"/>
      <c r="D49" s="28"/>
      <c r="E49" s="31" t="e">
        <f>D49*100/#REF!</f>
        <v>#REF!</v>
      </c>
      <c r="F49" s="32"/>
      <c r="G49" s="32"/>
      <c r="H49" s="32">
        <v>5</v>
      </c>
      <c r="I49" s="32"/>
      <c r="J49" s="33">
        <v>100</v>
      </c>
      <c r="K49" s="34">
        <f t="shared" si="0"/>
        <v>0</v>
      </c>
      <c r="L49" s="61"/>
    </row>
    <row r="50" spans="1:12" s="5" customFormat="1" ht="24" hidden="1" customHeight="1">
      <c r="A50" s="119" t="s">
        <v>159</v>
      </c>
      <c r="B50" s="30" t="s">
        <v>160</v>
      </c>
      <c r="C50" s="28"/>
      <c r="D50" s="28"/>
      <c r="E50" s="31" t="e">
        <f>D50*100/#REF!</f>
        <v>#REF!</v>
      </c>
      <c r="F50" s="32"/>
      <c r="G50" s="32"/>
      <c r="H50" s="32">
        <v>5</v>
      </c>
      <c r="I50" s="32"/>
      <c r="J50" s="33">
        <v>100</v>
      </c>
      <c r="K50" s="34">
        <f t="shared" si="0"/>
        <v>0</v>
      </c>
      <c r="L50" s="61"/>
    </row>
    <row r="51" spans="1:12" s="5" customFormat="1" ht="24" hidden="1" customHeight="1">
      <c r="A51" s="118" t="s">
        <v>161</v>
      </c>
      <c r="B51" s="27" t="s">
        <v>91</v>
      </c>
      <c r="C51" s="28">
        <v>5810</v>
      </c>
      <c r="D51" s="28">
        <v>6060</v>
      </c>
      <c r="E51" s="31" t="e">
        <f>D51*100/#REF!</f>
        <v>#REF!</v>
      </c>
      <c r="F51" s="32"/>
      <c r="G51" s="32"/>
      <c r="H51" s="32">
        <v>5</v>
      </c>
      <c r="I51" s="32"/>
      <c r="J51" s="33">
        <v>100</v>
      </c>
      <c r="K51" s="34">
        <f t="shared" si="0"/>
        <v>0</v>
      </c>
      <c r="L51" s="61"/>
    </row>
    <row r="52" spans="1:12" s="5" customFormat="1" ht="24" hidden="1" customHeight="1">
      <c r="A52" s="118" t="s">
        <v>162</v>
      </c>
      <c r="B52" s="27" t="s">
        <v>92</v>
      </c>
      <c r="C52" s="28">
        <f>C53+C55</f>
        <v>1710054</v>
      </c>
      <c r="D52" s="28">
        <f>D53+D55</f>
        <v>1783587</v>
      </c>
      <c r="E52" s="31" t="e">
        <f>D52*100/#REF!</f>
        <v>#REF!</v>
      </c>
      <c r="F52" s="32"/>
      <c r="G52" s="32"/>
      <c r="H52" s="32">
        <v>5</v>
      </c>
      <c r="I52" s="32"/>
      <c r="J52" s="33">
        <v>100</v>
      </c>
      <c r="K52" s="34">
        <f t="shared" si="0"/>
        <v>0</v>
      </c>
      <c r="L52" s="61"/>
    </row>
    <row r="53" spans="1:12" s="5" customFormat="1" ht="20.25" hidden="1" customHeight="1">
      <c r="A53" s="119" t="s">
        <v>163</v>
      </c>
      <c r="B53" s="30" t="s">
        <v>444</v>
      </c>
      <c r="C53" s="28">
        <f>C54</f>
        <v>1550691</v>
      </c>
      <c r="D53" s="28">
        <f>D54</f>
        <v>1617371</v>
      </c>
      <c r="E53" s="31" t="e">
        <f>D53*100/#REF!</f>
        <v>#REF!</v>
      </c>
      <c r="F53" s="32"/>
      <c r="G53" s="32"/>
      <c r="H53" s="32">
        <v>5</v>
      </c>
      <c r="I53" s="32"/>
      <c r="J53" s="33">
        <v>100</v>
      </c>
      <c r="K53" s="34">
        <f t="shared" si="0"/>
        <v>0</v>
      </c>
      <c r="L53" s="61"/>
    </row>
    <row r="54" spans="1:12" s="5" customFormat="1" ht="39.75" hidden="1" customHeight="1">
      <c r="A54" s="119" t="s">
        <v>164</v>
      </c>
      <c r="B54" s="30" t="s">
        <v>445</v>
      </c>
      <c r="C54" s="28">
        <v>1550691</v>
      </c>
      <c r="D54" s="28">
        <v>1617371</v>
      </c>
      <c r="E54" s="31" t="e">
        <f>D54*100/#REF!</f>
        <v>#REF!</v>
      </c>
      <c r="F54" s="32"/>
      <c r="G54" s="32"/>
      <c r="H54" s="32"/>
      <c r="I54" s="32"/>
      <c r="J54" s="33">
        <v>100</v>
      </c>
      <c r="K54" s="34">
        <f t="shared" si="0"/>
        <v>0</v>
      </c>
      <c r="L54" s="61"/>
    </row>
    <row r="55" spans="1:12" s="5" customFormat="1" ht="23.25" hidden="1" customHeight="1">
      <c r="A55" s="119" t="s">
        <v>198</v>
      </c>
      <c r="B55" s="30" t="s">
        <v>446</v>
      </c>
      <c r="C55" s="28">
        <f>C56</f>
        <v>159363</v>
      </c>
      <c r="D55" s="28">
        <f>D56</f>
        <v>166216</v>
      </c>
      <c r="E55" s="31" t="e">
        <f>D55*100/#REF!</f>
        <v>#REF!</v>
      </c>
      <c r="F55" s="32"/>
      <c r="G55" s="32"/>
      <c r="H55" s="32"/>
      <c r="I55" s="32"/>
      <c r="J55" s="33">
        <v>100</v>
      </c>
      <c r="K55" s="34">
        <f t="shared" si="0"/>
        <v>0</v>
      </c>
      <c r="L55" s="61"/>
    </row>
    <row r="56" spans="1:12" s="5" customFormat="1" ht="43.5" hidden="1" customHeight="1">
      <c r="A56" s="119" t="s">
        <v>165</v>
      </c>
      <c r="B56" s="30" t="s">
        <v>447</v>
      </c>
      <c r="C56" s="28">
        <v>159363</v>
      </c>
      <c r="D56" s="28">
        <v>166216</v>
      </c>
      <c r="E56" s="31"/>
      <c r="F56" s="32"/>
      <c r="G56" s="32"/>
      <c r="H56" s="32"/>
      <c r="I56" s="32"/>
      <c r="J56" s="33"/>
      <c r="K56" s="34"/>
      <c r="L56" s="61"/>
    </row>
    <row r="57" spans="1:12" s="5" customFormat="1" ht="49.5" hidden="1" customHeight="1">
      <c r="A57" s="118" t="s">
        <v>93</v>
      </c>
      <c r="B57" s="27" t="s">
        <v>94</v>
      </c>
      <c r="C57" s="28">
        <f>C58</f>
        <v>0</v>
      </c>
      <c r="D57" s="28">
        <f>D58</f>
        <v>0</v>
      </c>
      <c r="E57" s="31" t="e">
        <f>D57*100/#REF!</f>
        <v>#REF!</v>
      </c>
      <c r="F57" s="32"/>
      <c r="G57" s="32"/>
      <c r="H57" s="32"/>
      <c r="I57" s="32"/>
      <c r="J57" s="33" t="s">
        <v>20</v>
      </c>
      <c r="K57" s="34">
        <f t="shared" ref="K57:K86" si="1">I57-G57</f>
        <v>0</v>
      </c>
      <c r="L57" s="61"/>
    </row>
    <row r="58" spans="1:12" s="5" customFormat="1" ht="30.75" hidden="1" customHeight="1">
      <c r="A58" s="119" t="s">
        <v>95</v>
      </c>
      <c r="B58" s="30" t="s">
        <v>96</v>
      </c>
      <c r="C58" s="28">
        <f>C59</f>
        <v>0</v>
      </c>
      <c r="D58" s="28">
        <f>D59</f>
        <v>0</v>
      </c>
      <c r="E58" s="31" t="e">
        <f>D58*100/#REF!</f>
        <v>#REF!</v>
      </c>
      <c r="F58" s="32"/>
      <c r="G58" s="32"/>
      <c r="H58" s="32"/>
      <c r="I58" s="32"/>
      <c r="J58" s="33" t="s">
        <v>21</v>
      </c>
      <c r="K58" s="34">
        <f t="shared" si="1"/>
        <v>0</v>
      </c>
      <c r="L58" s="61"/>
    </row>
    <row r="59" spans="1:12" s="5" customFormat="1" ht="33.75" hidden="1" customHeight="1">
      <c r="A59" s="119" t="s">
        <v>97</v>
      </c>
      <c r="B59" s="30" t="s">
        <v>98</v>
      </c>
      <c r="C59" s="28"/>
      <c r="D59" s="28"/>
      <c r="E59" s="2" t="e">
        <f>D59*100/#REF!</f>
        <v>#REF!</v>
      </c>
      <c r="F59" s="3">
        <f>F60+F63+F64</f>
        <v>416560</v>
      </c>
      <c r="G59" s="3">
        <f>G60+G63+G64</f>
        <v>311706</v>
      </c>
      <c r="H59" s="3"/>
      <c r="I59" s="3">
        <f>I60+I63+I64</f>
        <v>279593</v>
      </c>
      <c r="J59" s="4"/>
      <c r="K59" s="83">
        <f t="shared" si="1"/>
        <v>-32113</v>
      </c>
      <c r="L59" s="61"/>
    </row>
    <row r="60" spans="1:12" s="35" customFormat="1" ht="29.25" hidden="1" customHeight="1">
      <c r="A60" s="118" t="s">
        <v>99</v>
      </c>
      <c r="B60" s="27" t="s">
        <v>264</v>
      </c>
      <c r="C60" s="28">
        <f>C61+C63</f>
        <v>157736</v>
      </c>
      <c r="D60" s="28">
        <f>D61+D63</f>
        <v>161707</v>
      </c>
      <c r="E60" s="2" t="e">
        <f>D60*100/#REF!</f>
        <v>#REF!</v>
      </c>
      <c r="F60" s="3"/>
      <c r="G60" s="3"/>
      <c r="H60" s="3">
        <v>67.5</v>
      </c>
      <c r="I60" s="3"/>
      <c r="J60" s="4">
        <v>90</v>
      </c>
      <c r="K60" s="83">
        <f t="shared" si="1"/>
        <v>0</v>
      </c>
      <c r="L60" s="62"/>
    </row>
    <row r="61" spans="1:12" s="5" customFormat="1" ht="47.25" hidden="1" customHeight="1">
      <c r="A61" s="119" t="s">
        <v>100</v>
      </c>
      <c r="B61" s="30" t="s">
        <v>101</v>
      </c>
      <c r="C61" s="28">
        <f>C62</f>
        <v>154836</v>
      </c>
      <c r="D61" s="28">
        <f>D62</f>
        <v>158707</v>
      </c>
      <c r="E61" s="38" t="e">
        <f>D61*100/#REF!</f>
        <v>#REF!</v>
      </c>
      <c r="F61" s="32"/>
      <c r="G61" s="32"/>
      <c r="H61" s="32"/>
      <c r="I61" s="32"/>
      <c r="J61" s="33"/>
      <c r="K61" s="34">
        <f t="shared" si="1"/>
        <v>0</v>
      </c>
      <c r="L61" s="61"/>
    </row>
    <row r="62" spans="1:12" s="5" customFormat="1" ht="60" hidden="1" customHeight="1">
      <c r="A62" s="119" t="s">
        <v>102</v>
      </c>
      <c r="B62" s="30" t="s">
        <v>265</v>
      </c>
      <c r="C62" s="28">
        <v>154836</v>
      </c>
      <c r="D62" s="28">
        <v>158707</v>
      </c>
      <c r="E62" s="38" t="e">
        <f>D62*100/#REF!</f>
        <v>#REF!</v>
      </c>
      <c r="F62" s="32"/>
      <c r="G62" s="32"/>
      <c r="H62" s="32"/>
      <c r="I62" s="32"/>
      <c r="J62" s="33"/>
      <c r="K62" s="34">
        <f t="shared" si="1"/>
        <v>0</v>
      </c>
      <c r="L62" s="61"/>
    </row>
    <row r="63" spans="1:12" s="35" customFormat="1" ht="38.25" hidden="1" customHeight="1">
      <c r="A63" s="119" t="s">
        <v>103</v>
      </c>
      <c r="B63" s="30" t="s">
        <v>104</v>
      </c>
      <c r="C63" s="28">
        <f>C64+C65+C66</f>
        <v>2900</v>
      </c>
      <c r="D63" s="28">
        <f>D64+D65+D66</f>
        <v>3000</v>
      </c>
      <c r="E63" s="2" t="e">
        <f>D63*100/#REF!</f>
        <v>#REF!</v>
      </c>
      <c r="F63" s="3">
        <v>414016</v>
      </c>
      <c r="G63" s="3">
        <v>310512</v>
      </c>
      <c r="H63" s="3">
        <v>67.5</v>
      </c>
      <c r="I63" s="3">
        <v>276011</v>
      </c>
      <c r="J63" s="4" t="s">
        <v>22</v>
      </c>
      <c r="K63" s="86">
        <f t="shared" si="1"/>
        <v>-34501</v>
      </c>
      <c r="L63" s="62"/>
    </row>
    <row r="64" spans="1:12" s="35" customFormat="1" ht="78" hidden="1" customHeight="1">
      <c r="A64" s="119" t="s">
        <v>105</v>
      </c>
      <c r="B64" s="30" t="s">
        <v>337</v>
      </c>
      <c r="C64" s="28"/>
      <c r="D64" s="28"/>
      <c r="E64" s="2" t="e">
        <f>D64*100/#REF!</f>
        <v>#REF!</v>
      </c>
      <c r="F64" s="3">
        <f>F65</f>
        <v>2544</v>
      </c>
      <c r="G64" s="3">
        <v>1194</v>
      </c>
      <c r="H64" s="3" t="s">
        <v>23</v>
      </c>
      <c r="I64" s="3">
        <v>3582</v>
      </c>
      <c r="J64" s="4" t="s">
        <v>22</v>
      </c>
      <c r="K64" s="83">
        <f t="shared" si="1"/>
        <v>2388</v>
      </c>
      <c r="L64" s="62"/>
    </row>
    <row r="65" spans="1:12" s="5" customFormat="1" ht="46.5" hidden="1" customHeight="1">
      <c r="A65" s="119" t="s">
        <v>106</v>
      </c>
      <c r="B65" s="30" t="s">
        <v>232</v>
      </c>
      <c r="C65" s="28">
        <v>2400</v>
      </c>
      <c r="D65" s="28">
        <v>2500</v>
      </c>
      <c r="E65" s="31" t="e">
        <f>D65*100/#REF!</f>
        <v>#REF!</v>
      </c>
      <c r="F65" s="32">
        <v>2544</v>
      </c>
      <c r="G65" s="32">
        <v>1194</v>
      </c>
      <c r="H65" s="32"/>
      <c r="I65" s="32">
        <v>3582</v>
      </c>
      <c r="J65" s="33"/>
      <c r="K65" s="34">
        <f t="shared" si="1"/>
        <v>2388</v>
      </c>
      <c r="L65" s="61"/>
    </row>
    <row r="66" spans="1:12" s="5" customFormat="1" ht="101.25" hidden="1" customHeight="1">
      <c r="A66" s="119" t="s">
        <v>409</v>
      </c>
      <c r="B66" s="30" t="s">
        <v>410</v>
      </c>
      <c r="C66" s="28">
        <v>500</v>
      </c>
      <c r="D66" s="28">
        <v>500</v>
      </c>
      <c r="E66" s="31"/>
      <c r="F66" s="32"/>
      <c r="G66" s="32"/>
      <c r="H66" s="32"/>
      <c r="I66" s="32"/>
      <c r="J66" s="33"/>
      <c r="K66" s="34"/>
      <c r="L66" s="61"/>
    </row>
    <row r="67" spans="1:12" s="35" customFormat="1" ht="47.25" hidden="1" customHeight="1">
      <c r="A67" s="118" t="s">
        <v>107</v>
      </c>
      <c r="B67" s="27" t="s">
        <v>149</v>
      </c>
      <c r="C67" s="28">
        <f>C70+C77+C75+C68</f>
        <v>240</v>
      </c>
      <c r="D67" s="28">
        <f>D70+D77+D75+D68</f>
        <v>170</v>
      </c>
      <c r="E67" s="2" t="e">
        <f>D67*100/#REF!</f>
        <v>#REF!</v>
      </c>
      <c r="F67" s="3">
        <f>F68+F69+F71+F72+F73</f>
        <v>975452</v>
      </c>
      <c r="G67" s="3" t="e">
        <f>G68+G69+G71+G72+G73</f>
        <v>#REF!</v>
      </c>
      <c r="H67" s="3"/>
      <c r="I67" s="3" t="e">
        <f>I68+I69+I71+I72+I73</f>
        <v>#REF!</v>
      </c>
      <c r="J67" s="4"/>
      <c r="K67" s="83" t="e">
        <f t="shared" si="1"/>
        <v>#REF!</v>
      </c>
      <c r="L67" s="62"/>
    </row>
    <row r="68" spans="1:12" s="35" customFormat="1" ht="45" hidden="1" customHeight="1">
      <c r="A68" s="119" t="s">
        <v>199</v>
      </c>
      <c r="B68" s="37" t="s">
        <v>200</v>
      </c>
      <c r="C68" s="40">
        <f>C69</f>
        <v>20</v>
      </c>
      <c r="D68" s="40">
        <f>D69</f>
        <v>10</v>
      </c>
      <c r="E68" s="2" t="e">
        <f>D68*100/#REF!</f>
        <v>#REF!</v>
      </c>
      <c r="F68" s="3">
        <v>23866</v>
      </c>
      <c r="G68" s="3">
        <v>23866</v>
      </c>
      <c r="H68" s="3">
        <v>100</v>
      </c>
      <c r="I68" s="3">
        <v>23866</v>
      </c>
      <c r="J68" s="4">
        <v>100</v>
      </c>
      <c r="K68" s="83">
        <f t="shared" si="1"/>
        <v>0</v>
      </c>
      <c r="L68" s="62"/>
    </row>
    <row r="69" spans="1:12" s="35" customFormat="1" ht="45.75" hidden="1" customHeight="1">
      <c r="A69" s="119" t="s">
        <v>201</v>
      </c>
      <c r="B69" s="37" t="s">
        <v>202</v>
      </c>
      <c r="C69" s="40">
        <v>20</v>
      </c>
      <c r="D69" s="40">
        <v>10</v>
      </c>
      <c r="E69" s="2" t="e">
        <f>D69*100/#REF!</f>
        <v>#REF!</v>
      </c>
      <c r="F69" s="3">
        <f>F70</f>
        <v>806510</v>
      </c>
      <c r="G69" s="3">
        <f>G70</f>
        <v>403255</v>
      </c>
      <c r="H69" s="3" t="s">
        <v>18</v>
      </c>
      <c r="I69" s="3">
        <f>I70</f>
        <v>806510</v>
      </c>
      <c r="J69" s="4">
        <v>100</v>
      </c>
      <c r="K69" s="83">
        <f t="shared" si="1"/>
        <v>403255</v>
      </c>
      <c r="L69" s="62"/>
    </row>
    <row r="70" spans="1:12" s="5" customFormat="1" ht="29.25" hidden="1" customHeight="1">
      <c r="A70" s="119" t="s">
        <v>108</v>
      </c>
      <c r="B70" s="30" t="s">
        <v>109</v>
      </c>
      <c r="C70" s="28">
        <f>C71+C73+C72</f>
        <v>190</v>
      </c>
      <c r="D70" s="28">
        <f>D71+D73+D72</f>
        <v>130</v>
      </c>
      <c r="E70" s="31" t="e">
        <f>D70*100/#REF!</f>
        <v>#REF!</v>
      </c>
      <c r="F70" s="32">
        <v>806510</v>
      </c>
      <c r="G70" s="32">
        <v>403255</v>
      </c>
      <c r="H70" s="32"/>
      <c r="I70" s="32">
        <v>806510</v>
      </c>
      <c r="J70" s="33">
        <v>100</v>
      </c>
      <c r="K70" s="34">
        <f t="shared" si="1"/>
        <v>403255</v>
      </c>
      <c r="L70" s="61"/>
    </row>
    <row r="71" spans="1:12" s="35" customFormat="1" ht="20.25" hidden="1" customHeight="1">
      <c r="A71" s="119" t="s">
        <v>110</v>
      </c>
      <c r="B71" s="30" t="s">
        <v>111</v>
      </c>
      <c r="C71" s="28">
        <v>150</v>
      </c>
      <c r="D71" s="28">
        <v>100</v>
      </c>
      <c r="E71" s="2" t="e">
        <f>D71*100/#REF!</f>
        <v>#REF!</v>
      </c>
      <c r="F71" s="3">
        <v>5486</v>
      </c>
      <c r="G71" s="3">
        <v>5486</v>
      </c>
      <c r="H71" s="3">
        <v>100</v>
      </c>
      <c r="I71" s="3">
        <v>5486</v>
      </c>
      <c r="J71" s="4">
        <v>100</v>
      </c>
      <c r="K71" s="83">
        <f t="shared" si="1"/>
        <v>0</v>
      </c>
      <c r="L71" s="62"/>
    </row>
    <row r="72" spans="1:12" s="35" customFormat="1" ht="32.25" hidden="1" customHeight="1">
      <c r="A72" s="119" t="s">
        <v>185</v>
      </c>
      <c r="B72" s="30" t="s">
        <v>186</v>
      </c>
      <c r="C72" s="28"/>
      <c r="D72" s="28"/>
      <c r="E72" s="2" t="e">
        <f>D72*100/#REF!</f>
        <v>#REF!</v>
      </c>
      <c r="F72" s="3">
        <v>139590</v>
      </c>
      <c r="G72" s="3" t="e">
        <f>#REF!</f>
        <v>#REF!</v>
      </c>
      <c r="H72" s="3">
        <v>100</v>
      </c>
      <c r="I72" s="3" t="e">
        <f>#REF!</f>
        <v>#REF!</v>
      </c>
      <c r="J72" s="4">
        <v>100</v>
      </c>
      <c r="K72" s="83" t="e">
        <f t="shared" si="1"/>
        <v>#REF!</v>
      </c>
      <c r="L72" s="62"/>
    </row>
    <row r="73" spans="1:12" s="35" customFormat="1" ht="34.5" hidden="1" customHeight="1">
      <c r="A73" s="119" t="s">
        <v>203</v>
      </c>
      <c r="B73" s="30" t="s">
        <v>184</v>
      </c>
      <c r="C73" s="28">
        <f>C74</f>
        <v>40</v>
      </c>
      <c r="D73" s="28">
        <f>D74</f>
        <v>30</v>
      </c>
      <c r="E73" s="2" t="e">
        <f>D73*100/#REF!</f>
        <v>#REF!</v>
      </c>
      <c r="F73" s="3"/>
      <c r="G73" s="3"/>
      <c r="H73" s="3" t="s">
        <v>18</v>
      </c>
      <c r="I73" s="3"/>
      <c r="J73" s="4">
        <v>100</v>
      </c>
      <c r="K73" s="83">
        <f t="shared" si="1"/>
        <v>0</v>
      </c>
      <c r="L73" s="62"/>
    </row>
    <row r="74" spans="1:12" s="5" customFormat="1" ht="47.25" hidden="1" customHeight="1">
      <c r="A74" s="119" t="s">
        <v>358</v>
      </c>
      <c r="B74" s="30" t="s">
        <v>204</v>
      </c>
      <c r="C74" s="28">
        <v>40</v>
      </c>
      <c r="D74" s="28">
        <v>30</v>
      </c>
      <c r="E74" s="31" t="e">
        <f>D74*100/#REF!</f>
        <v>#REF!</v>
      </c>
      <c r="F74" s="32"/>
      <c r="G74" s="32"/>
      <c r="H74" s="32"/>
      <c r="I74" s="32"/>
      <c r="J74" s="33"/>
      <c r="K74" s="34">
        <f t="shared" si="1"/>
        <v>0</v>
      </c>
      <c r="L74" s="61"/>
    </row>
    <row r="75" spans="1:12" s="5" customFormat="1" ht="23.25" hidden="1" customHeight="1">
      <c r="A75" s="119" t="s">
        <v>187</v>
      </c>
      <c r="B75" s="30" t="s">
        <v>205</v>
      </c>
      <c r="C75" s="28">
        <f>C76</f>
        <v>30</v>
      </c>
      <c r="D75" s="28">
        <f>D76</f>
        <v>30</v>
      </c>
      <c r="E75" s="38" t="e">
        <f>D75*100/#REF!</f>
        <v>#REF!</v>
      </c>
      <c r="F75" s="32"/>
      <c r="G75" s="32"/>
      <c r="H75" s="32"/>
      <c r="I75" s="32"/>
      <c r="J75" s="33"/>
      <c r="K75" s="34">
        <f t="shared" si="1"/>
        <v>0</v>
      </c>
      <c r="L75" s="61"/>
    </row>
    <row r="76" spans="1:12" s="5" customFormat="1" ht="18.75" hidden="1" customHeight="1">
      <c r="A76" s="119" t="s">
        <v>188</v>
      </c>
      <c r="B76" s="30" t="s">
        <v>112</v>
      </c>
      <c r="C76" s="28">
        <v>30</v>
      </c>
      <c r="D76" s="28">
        <v>30</v>
      </c>
      <c r="E76" s="2" t="e">
        <f>D76*100/#REF!</f>
        <v>#REF!</v>
      </c>
      <c r="F76" s="3"/>
      <c r="G76" s="3"/>
      <c r="H76" s="3"/>
      <c r="I76" s="3"/>
      <c r="J76" s="4"/>
      <c r="K76" s="83">
        <f t="shared" si="1"/>
        <v>0</v>
      </c>
      <c r="L76" s="61"/>
    </row>
    <row r="77" spans="1:12" s="5" customFormat="1" ht="24.75" hidden="1" customHeight="1">
      <c r="A77" s="119" t="s">
        <v>206</v>
      </c>
      <c r="B77" s="30" t="s">
        <v>113</v>
      </c>
      <c r="C77" s="28">
        <f>C78+C80</f>
        <v>0</v>
      </c>
      <c r="D77" s="28">
        <f>D78+D80</f>
        <v>0</v>
      </c>
      <c r="E77" s="31" t="e">
        <f>D77*100/#REF!</f>
        <v>#REF!</v>
      </c>
      <c r="F77" s="32"/>
      <c r="G77" s="32"/>
      <c r="H77" s="32"/>
      <c r="I77" s="32"/>
      <c r="J77" s="33"/>
      <c r="K77" s="34">
        <f t="shared" si="1"/>
        <v>0</v>
      </c>
      <c r="L77" s="61"/>
    </row>
    <row r="78" spans="1:12" s="5" customFormat="1" ht="20.25" hidden="1" customHeight="1">
      <c r="A78" s="119" t="s">
        <v>207</v>
      </c>
      <c r="B78" s="30" t="s">
        <v>114</v>
      </c>
      <c r="C78" s="28">
        <f>C79</f>
        <v>0</v>
      </c>
      <c r="D78" s="28">
        <f>D79</f>
        <v>0</v>
      </c>
      <c r="E78" s="31" t="e">
        <f>D78*100/#REF!</f>
        <v>#REF!</v>
      </c>
      <c r="F78" s="32"/>
      <c r="G78" s="32"/>
      <c r="H78" s="32"/>
      <c r="I78" s="32"/>
      <c r="J78" s="33"/>
      <c r="K78" s="34">
        <f t="shared" si="1"/>
        <v>0</v>
      </c>
      <c r="L78" s="61"/>
    </row>
    <row r="79" spans="1:12" s="35" customFormat="1" ht="39.75" hidden="1" customHeight="1">
      <c r="A79" s="119" t="s">
        <v>359</v>
      </c>
      <c r="B79" s="30" t="s">
        <v>208</v>
      </c>
      <c r="C79" s="28"/>
      <c r="D79" s="28"/>
      <c r="E79" s="2" t="e">
        <f>D79*100/#REF!</f>
        <v>#REF!</v>
      </c>
      <c r="F79" s="3"/>
      <c r="G79" s="3"/>
      <c r="H79" s="3"/>
      <c r="I79" s="3"/>
      <c r="J79" s="4"/>
      <c r="K79" s="83">
        <f t="shared" si="1"/>
        <v>0</v>
      </c>
      <c r="L79" s="62"/>
    </row>
    <row r="80" spans="1:12" s="5" customFormat="1" ht="65.25" hidden="1" customHeight="1">
      <c r="A80" s="119" t="s">
        <v>209</v>
      </c>
      <c r="B80" s="30" t="s">
        <v>210</v>
      </c>
      <c r="C80" s="28">
        <f>C81</f>
        <v>0</v>
      </c>
      <c r="D80" s="28">
        <f>D81</f>
        <v>0</v>
      </c>
      <c r="E80" s="38" t="e">
        <f>D80*100/#REF!</f>
        <v>#REF!</v>
      </c>
      <c r="F80" s="32"/>
      <c r="G80" s="32"/>
      <c r="H80" s="32"/>
      <c r="I80" s="32"/>
      <c r="J80" s="33"/>
      <c r="K80" s="34">
        <f t="shared" si="1"/>
        <v>0</v>
      </c>
      <c r="L80" s="61"/>
    </row>
    <row r="81" spans="1:12" s="5" customFormat="1" ht="69" hidden="1" customHeight="1">
      <c r="A81" s="119" t="s">
        <v>360</v>
      </c>
      <c r="B81" s="30" t="s">
        <v>211</v>
      </c>
      <c r="C81" s="28"/>
      <c r="D81" s="28"/>
      <c r="E81" s="38" t="e">
        <f>D81*100/#REF!</f>
        <v>#REF!</v>
      </c>
      <c r="F81" s="32"/>
      <c r="G81" s="32"/>
      <c r="H81" s="32"/>
      <c r="I81" s="32"/>
      <c r="J81" s="33"/>
      <c r="K81" s="34">
        <f t="shared" si="1"/>
        <v>0</v>
      </c>
      <c r="L81" s="61"/>
    </row>
    <row r="82" spans="1:12" s="5" customFormat="1" ht="39.75" hidden="1" customHeight="1">
      <c r="A82" s="118" t="s">
        <v>115</v>
      </c>
      <c r="B82" s="27" t="s">
        <v>116</v>
      </c>
      <c r="C82" s="28">
        <f>C84+C96+C99+C83</f>
        <v>973918</v>
      </c>
      <c r="D82" s="28">
        <f>D84+D96+D99+D83</f>
        <v>980555</v>
      </c>
      <c r="E82" s="31" t="e">
        <f>D82*100/#REF!</f>
        <v>#REF!</v>
      </c>
      <c r="F82" s="32" t="e">
        <f>F84+F85+#REF!+F91+F97+F102</f>
        <v>#REF!</v>
      </c>
      <c r="G82" s="32" t="e">
        <f>G84+G85+#REF!+G91+G97+G102</f>
        <v>#REF!</v>
      </c>
      <c r="H82" s="32"/>
      <c r="I82" s="32" t="e">
        <f>I84+I85+#REF!+I91+I97+I102</f>
        <v>#REF!</v>
      </c>
      <c r="J82" s="33"/>
      <c r="K82" s="34" t="e">
        <f t="shared" si="1"/>
        <v>#REF!</v>
      </c>
      <c r="L82" s="61"/>
    </row>
    <row r="83" spans="1:12" s="5" customFormat="1" ht="39.75" hidden="1" customHeight="1">
      <c r="A83" s="119" t="s">
        <v>476</v>
      </c>
      <c r="B83" s="30" t="s">
        <v>477</v>
      </c>
      <c r="C83" s="28">
        <v>1041</v>
      </c>
      <c r="D83" s="28">
        <v>979</v>
      </c>
      <c r="E83" s="31"/>
      <c r="F83" s="32"/>
      <c r="G83" s="32"/>
      <c r="H83" s="32"/>
      <c r="I83" s="32"/>
      <c r="J83" s="33"/>
      <c r="K83" s="34"/>
      <c r="L83" s="61"/>
    </row>
    <row r="84" spans="1:12" s="5" customFormat="1" ht="105.75" hidden="1" customHeight="1">
      <c r="A84" s="118" t="s">
        <v>117</v>
      </c>
      <c r="B84" s="27" t="s">
        <v>338</v>
      </c>
      <c r="C84" s="28">
        <f>C85+C90+C87+C89+C95</f>
        <v>914952</v>
      </c>
      <c r="D84" s="28">
        <f>D85+D90+D87+D89+D95</f>
        <v>926327</v>
      </c>
      <c r="E84" s="38" t="e">
        <f>D84*100/#REF!</f>
        <v>#REF!</v>
      </c>
      <c r="F84" s="32"/>
      <c r="G84" s="32"/>
      <c r="H84" s="32"/>
      <c r="I84" s="32"/>
      <c r="J84" s="33"/>
      <c r="K84" s="34">
        <f t="shared" si="1"/>
        <v>0</v>
      </c>
      <c r="L84" s="61"/>
    </row>
    <row r="85" spans="1:12" s="5" customFormat="1" ht="87" hidden="1" customHeight="1">
      <c r="A85" s="119" t="s">
        <v>118</v>
      </c>
      <c r="B85" s="30" t="s">
        <v>233</v>
      </c>
      <c r="C85" s="28">
        <f>C86</f>
        <v>687000</v>
      </c>
      <c r="D85" s="28">
        <f>D86</f>
        <v>697000</v>
      </c>
      <c r="E85" s="38" t="e">
        <f>D85*100/#REF!</f>
        <v>#REF!</v>
      </c>
      <c r="F85" s="32"/>
      <c r="G85" s="32"/>
      <c r="H85" s="32"/>
      <c r="I85" s="32"/>
      <c r="J85" s="33"/>
      <c r="K85" s="34">
        <f t="shared" si="1"/>
        <v>0</v>
      </c>
      <c r="L85" s="61"/>
    </row>
    <row r="86" spans="1:12" s="35" customFormat="1" ht="87.75" hidden="1" customHeight="1">
      <c r="A86" s="119" t="s">
        <v>361</v>
      </c>
      <c r="B86" s="30" t="s">
        <v>234</v>
      </c>
      <c r="C86" s="28">
        <v>687000</v>
      </c>
      <c r="D86" s="28">
        <v>697000</v>
      </c>
      <c r="E86" s="41" t="e">
        <f>D86*100/#REF!</f>
        <v>#REF!</v>
      </c>
      <c r="F86" s="3"/>
      <c r="G86" s="3"/>
      <c r="H86" s="3">
        <v>100</v>
      </c>
      <c r="I86" s="3"/>
      <c r="J86" s="4">
        <v>100</v>
      </c>
      <c r="K86" s="83">
        <f t="shared" si="1"/>
        <v>0</v>
      </c>
      <c r="L86" s="62"/>
    </row>
    <row r="87" spans="1:12" s="5" customFormat="1" ht="83.25" hidden="1" customHeight="1">
      <c r="A87" s="119" t="s">
        <v>189</v>
      </c>
      <c r="B87" s="30" t="s">
        <v>339</v>
      </c>
      <c r="C87" s="28">
        <f>C88</f>
        <v>86300</v>
      </c>
      <c r="D87" s="28">
        <f>D88</f>
        <v>87200</v>
      </c>
      <c r="E87" s="31" t="e">
        <f>D87*100/#REF!</f>
        <v>#REF!</v>
      </c>
      <c r="F87" s="32"/>
      <c r="G87" s="32"/>
      <c r="H87" s="32"/>
      <c r="I87" s="32"/>
      <c r="J87" s="33">
        <v>100</v>
      </c>
      <c r="K87" s="34">
        <f t="shared" ref="K87:K141" si="2">I87-G87</f>
        <v>0</v>
      </c>
      <c r="L87" s="61"/>
    </row>
    <row r="88" spans="1:12" s="5" customFormat="1" ht="83.25" hidden="1" customHeight="1">
      <c r="A88" s="119" t="s">
        <v>190</v>
      </c>
      <c r="B88" s="30" t="s">
        <v>370</v>
      </c>
      <c r="C88" s="28">
        <v>86300</v>
      </c>
      <c r="D88" s="28">
        <v>87200</v>
      </c>
      <c r="E88" s="38" t="e">
        <f>D88*100/#REF!</f>
        <v>#REF!</v>
      </c>
      <c r="F88" s="32"/>
      <c r="G88" s="32"/>
      <c r="H88" s="32"/>
      <c r="I88" s="32"/>
      <c r="J88" s="33" t="s">
        <v>24</v>
      </c>
      <c r="K88" s="34">
        <f t="shared" si="2"/>
        <v>0</v>
      </c>
      <c r="L88" s="61"/>
    </row>
    <row r="89" spans="1:12" s="5" customFormat="1" ht="83.25" hidden="1" customHeight="1">
      <c r="A89" s="119" t="s">
        <v>369</v>
      </c>
      <c r="B89" s="30" t="s">
        <v>371</v>
      </c>
      <c r="C89" s="28"/>
      <c r="D89" s="28"/>
      <c r="E89" s="38"/>
      <c r="F89" s="32"/>
      <c r="G89" s="32"/>
      <c r="H89" s="32"/>
      <c r="I89" s="32"/>
      <c r="J89" s="33"/>
      <c r="K89" s="34"/>
      <c r="L89" s="61"/>
    </row>
    <row r="90" spans="1:12" s="5" customFormat="1" ht="99.75" hidden="1" customHeight="1">
      <c r="A90" s="119" t="s">
        <v>119</v>
      </c>
      <c r="B90" s="30" t="s">
        <v>340</v>
      </c>
      <c r="C90" s="28">
        <f>C91</f>
        <v>11652</v>
      </c>
      <c r="D90" s="28">
        <f>D91</f>
        <v>12127</v>
      </c>
      <c r="E90" s="31" t="e">
        <f>D90*100/#REF!</f>
        <v>#REF!</v>
      </c>
      <c r="F90" s="32"/>
      <c r="G90" s="32"/>
      <c r="H90" s="32"/>
      <c r="I90" s="32"/>
      <c r="J90" s="33" t="s">
        <v>21</v>
      </c>
      <c r="K90" s="34">
        <f t="shared" si="2"/>
        <v>0</v>
      </c>
      <c r="L90" s="61"/>
    </row>
    <row r="91" spans="1:12" s="5" customFormat="1" ht="79.5" hidden="1" customHeight="1">
      <c r="A91" s="119" t="s">
        <v>166</v>
      </c>
      <c r="B91" s="30" t="s">
        <v>341</v>
      </c>
      <c r="C91" s="28">
        <v>11652</v>
      </c>
      <c r="D91" s="28">
        <v>12127</v>
      </c>
      <c r="E91" s="31" t="e">
        <f>D91*100/#REF!</f>
        <v>#REF!</v>
      </c>
      <c r="F91" s="32"/>
      <c r="G91" s="32"/>
      <c r="H91" s="32"/>
      <c r="I91" s="32"/>
      <c r="J91" s="33"/>
      <c r="K91" s="34">
        <f t="shared" si="2"/>
        <v>0</v>
      </c>
      <c r="L91" s="61"/>
    </row>
    <row r="92" spans="1:12" s="5" customFormat="1" ht="60" hidden="1" customHeight="1">
      <c r="A92" s="119" t="s">
        <v>166</v>
      </c>
      <c r="B92" s="30" t="s">
        <v>235</v>
      </c>
      <c r="C92" s="28"/>
      <c r="D92" s="28"/>
      <c r="E92" s="31"/>
      <c r="F92" s="32"/>
      <c r="G92" s="32"/>
      <c r="H92" s="32"/>
      <c r="I92" s="32"/>
      <c r="J92" s="33"/>
      <c r="K92" s="34"/>
      <c r="L92" s="61"/>
    </row>
    <row r="93" spans="1:12" s="5" customFormat="1" ht="66" hidden="1" customHeight="1">
      <c r="A93" s="119" t="s">
        <v>236</v>
      </c>
      <c r="B93" s="30" t="s">
        <v>344</v>
      </c>
      <c r="C93" s="28"/>
      <c r="D93" s="28"/>
      <c r="E93" s="31"/>
      <c r="F93" s="32"/>
      <c r="G93" s="32"/>
      <c r="H93" s="32"/>
      <c r="I93" s="32"/>
      <c r="J93" s="33"/>
      <c r="K93" s="34"/>
      <c r="L93" s="61"/>
    </row>
    <row r="94" spans="1:12" s="5" customFormat="1" ht="39" hidden="1" customHeight="1">
      <c r="A94" s="119" t="s">
        <v>293</v>
      </c>
      <c r="B94" s="30" t="s">
        <v>294</v>
      </c>
      <c r="C94" s="28"/>
      <c r="D94" s="28"/>
      <c r="E94" s="31"/>
      <c r="F94" s="32"/>
      <c r="G94" s="32"/>
      <c r="H94" s="32"/>
      <c r="I94" s="32"/>
      <c r="J94" s="33"/>
      <c r="K94" s="34"/>
      <c r="L94" s="61"/>
    </row>
    <row r="95" spans="1:12" s="5" customFormat="1" ht="39" hidden="1" customHeight="1">
      <c r="A95" s="119" t="s">
        <v>411</v>
      </c>
      <c r="B95" s="30" t="s">
        <v>412</v>
      </c>
      <c r="C95" s="28">
        <v>130000</v>
      </c>
      <c r="D95" s="28">
        <v>130000</v>
      </c>
      <c r="E95" s="31"/>
      <c r="F95" s="32"/>
      <c r="G95" s="32"/>
      <c r="H95" s="32"/>
      <c r="I95" s="32"/>
      <c r="J95" s="33"/>
      <c r="K95" s="34"/>
      <c r="L95" s="61"/>
    </row>
    <row r="96" spans="1:12" s="5" customFormat="1" ht="45.75" hidden="1" customHeight="1">
      <c r="A96" s="118" t="s">
        <v>120</v>
      </c>
      <c r="B96" s="27" t="s">
        <v>121</v>
      </c>
      <c r="C96" s="28">
        <f>C97</f>
        <v>7925</v>
      </c>
      <c r="D96" s="28">
        <f>D97</f>
        <v>8249</v>
      </c>
      <c r="E96" s="31" t="e">
        <f>D96*100/#REF!</f>
        <v>#REF!</v>
      </c>
      <c r="F96" s="32"/>
      <c r="G96" s="32"/>
      <c r="H96" s="32"/>
      <c r="I96" s="32"/>
      <c r="J96" s="33"/>
      <c r="K96" s="34">
        <f t="shared" si="2"/>
        <v>0</v>
      </c>
      <c r="L96" s="61"/>
    </row>
    <row r="97" spans="1:12" s="5" customFormat="1" ht="62.25" hidden="1" customHeight="1">
      <c r="A97" s="119" t="s">
        <v>122</v>
      </c>
      <c r="B97" s="30" t="s">
        <v>123</v>
      </c>
      <c r="C97" s="28">
        <f>C98</f>
        <v>7925</v>
      </c>
      <c r="D97" s="28">
        <f>D98</f>
        <v>8249</v>
      </c>
      <c r="E97" s="31" t="e">
        <f>D97*100/#REF!</f>
        <v>#REF!</v>
      </c>
      <c r="F97" s="32"/>
      <c r="G97" s="32"/>
      <c r="H97" s="32"/>
      <c r="I97" s="32"/>
      <c r="J97" s="33"/>
      <c r="K97" s="34">
        <f t="shared" si="2"/>
        <v>0</v>
      </c>
      <c r="L97" s="61"/>
    </row>
    <row r="98" spans="1:12" s="39" customFormat="1" ht="60" hidden="1" customHeight="1">
      <c r="A98" s="119" t="s">
        <v>167</v>
      </c>
      <c r="B98" s="30" t="s">
        <v>168</v>
      </c>
      <c r="C98" s="28">
        <v>7925</v>
      </c>
      <c r="D98" s="28">
        <v>8249</v>
      </c>
      <c r="E98" s="31" t="e">
        <f>D98*100/#REF!</f>
        <v>#REF!</v>
      </c>
      <c r="F98" s="32"/>
      <c r="G98" s="32"/>
      <c r="H98" s="32"/>
      <c r="I98" s="32"/>
      <c r="J98" s="33"/>
      <c r="K98" s="34">
        <f t="shared" si="2"/>
        <v>0</v>
      </c>
      <c r="L98" s="61"/>
    </row>
    <row r="99" spans="1:12" s="39" customFormat="1" ht="96.75" hidden="1" customHeight="1">
      <c r="A99" s="118" t="s">
        <v>266</v>
      </c>
      <c r="B99" s="27" t="s">
        <v>342</v>
      </c>
      <c r="C99" s="28">
        <f>C100</f>
        <v>50000</v>
      </c>
      <c r="D99" s="28">
        <f>D100</f>
        <v>45000</v>
      </c>
      <c r="E99" s="31"/>
      <c r="F99" s="32"/>
      <c r="G99" s="32"/>
      <c r="H99" s="32"/>
      <c r="I99" s="32"/>
      <c r="J99" s="33"/>
      <c r="K99" s="34"/>
      <c r="L99" s="61"/>
    </row>
    <row r="100" spans="1:12" s="39" customFormat="1" ht="82.5" hidden="1" customHeight="1">
      <c r="A100" s="119" t="s">
        <v>267</v>
      </c>
      <c r="B100" s="30" t="s">
        <v>0</v>
      </c>
      <c r="C100" s="28">
        <f>C101</f>
        <v>50000</v>
      </c>
      <c r="D100" s="28">
        <f>D101</f>
        <v>45000</v>
      </c>
      <c r="E100" s="31"/>
      <c r="F100" s="32"/>
      <c r="G100" s="32"/>
      <c r="H100" s="32"/>
      <c r="I100" s="32"/>
      <c r="J100" s="33"/>
      <c r="K100" s="34"/>
      <c r="L100" s="61"/>
    </row>
    <row r="101" spans="1:12" s="39" customFormat="1" ht="81.75" hidden="1" customHeight="1">
      <c r="A101" s="119" t="s">
        <v>268</v>
      </c>
      <c r="B101" s="30" t="s">
        <v>1</v>
      </c>
      <c r="C101" s="28">
        <v>50000</v>
      </c>
      <c r="D101" s="28">
        <v>45000</v>
      </c>
      <c r="E101" s="31"/>
      <c r="F101" s="32"/>
      <c r="G101" s="32"/>
      <c r="H101" s="32"/>
      <c r="I101" s="32"/>
      <c r="J101" s="33"/>
      <c r="K101" s="34"/>
      <c r="L101" s="61"/>
    </row>
    <row r="102" spans="1:12" s="39" customFormat="1" ht="22.5" hidden="1" customHeight="1">
      <c r="A102" s="118" t="s">
        <v>124</v>
      </c>
      <c r="B102" s="27" t="s">
        <v>125</v>
      </c>
      <c r="C102" s="28">
        <f>C103</f>
        <v>45143</v>
      </c>
      <c r="D102" s="28">
        <f>D103</f>
        <v>46452</v>
      </c>
      <c r="E102" s="31" t="e">
        <f>D102*100/#REF!</f>
        <v>#REF!</v>
      </c>
      <c r="F102" s="32" t="e">
        <f>F103+#REF!+#REF!</f>
        <v>#REF!</v>
      </c>
      <c r="G102" s="32" t="e">
        <f>G103+#REF!+#REF!</f>
        <v>#REF!</v>
      </c>
      <c r="H102" s="32"/>
      <c r="I102" s="32" t="e">
        <f>I103+#REF!+#REF!</f>
        <v>#REF!</v>
      </c>
      <c r="J102" s="33"/>
      <c r="K102" s="34" t="e">
        <f t="shared" si="2"/>
        <v>#REF!</v>
      </c>
      <c r="L102" s="61"/>
    </row>
    <row r="103" spans="1:12" s="39" customFormat="1" ht="26.25" hidden="1" customHeight="1">
      <c r="A103" s="118" t="s">
        <v>126</v>
      </c>
      <c r="B103" s="27" t="s">
        <v>127</v>
      </c>
      <c r="C103" s="28">
        <v>45143</v>
      </c>
      <c r="D103" s="28">
        <v>46452</v>
      </c>
      <c r="E103" s="31" t="e">
        <f>D103*100/#REF!</f>
        <v>#REF!</v>
      </c>
      <c r="F103" s="32">
        <v>5000</v>
      </c>
      <c r="G103" s="32">
        <v>5000</v>
      </c>
      <c r="H103" s="32">
        <v>100</v>
      </c>
      <c r="I103" s="32">
        <v>5000</v>
      </c>
      <c r="J103" s="33" t="s">
        <v>25</v>
      </c>
      <c r="K103" s="34">
        <f t="shared" si="2"/>
        <v>0</v>
      </c>
      <c r="L103" s="61"/>
    </row>
    <row r="104" spans="1:12" s="39" customFormat="1" ht="42" hidden="1" customHeight="1">
      <c r="A104" s="118" t="s">
        <v>128</v>
      </c>
      <c r="B104" s="27" t="s">
        <v>362</v>
      </c>
      <c r="C104" s="40">
        <f>C105+C107</f>
        <v>34879</v>
      </c>
      <c r="D104" s="40">
        <f>D105+D107</f>
        <v>42899</v>
      </c>
      <c r="E104" s="31"/>
      <c r="F104" s="32"/>
      <c r="G104" s="32"/>
      <c r="H104" s="32"/>
      <c r="I104" s="32"/>
      <c r="J104" s="33"/>
      <c r="K104" s="34"/>
      <c r="L104" s="61"/>
    </row>
    <row r="105" spans="1:12" s="42" customFormat="1" ht="33" hidden="1" customHeight="1">
      <c r="A105" s="118" t="s">
        <v>345</v>
      </c>
      <c r="B105" s="27" t="s">
        <v>363</v>
      </c>
      <c r="C105" s="40">
        <f>C106</f>
        <v>31233</v>
      </c>
      <c r="D105" s="40">
        <f>D106</f>
        <v>39213</v>
      </c>
      <c r="E105" s="41" t="e">
        <f>D105*100/#REF!</f>
        <v>#REF!</v>
      </c>
      <c r="F105" s="3"/>
      <c r="G105" s="3"/>
      <c r="H105" s="3"/>
      <c r="I105" s="3"/>
      <c r="J105" s="4"/>
      <c r="K105" s="83">
        <f t="shared" si="2"/>
        <v>0</v>
      </c>
      <c r="L105" s="62"/>
    </row>
    <row r="106" spans="1:12" s="39" customFormat="1" ht="42" hidden="1" customHeight="1">
      <c r="A106" s="119" t="s">
        <v>346</v>
      </c>
      <c r="B106" s="30" t="s">
        <v>347</v>
      </c>
      <c r="C106" s="28">
        <v>31233</v>
      </c>
      <c r="D106" s="28">
        <v>39213</v>
      </c>
      <c r="E106" s="38" t="e">
        <f>D106*100/#REF!</f>
        <v>#REF!</v>
      </c>
      <c r="F106" s="32"/>
      <c r="G106" s="32"/>
      <c r="H106" s="32"/>
      <c r="I106" s="32"/>
      <c r="J106" s="33"/>
      <c r="K106" s="34">
        <f t="shared" si="2"/>
        <v>0</v>
      </c>
      <c r="L106" s="61"/>
    </row>
    <row r="107" spans="1:12" s="39" customFormat="1" ht="42" hidden="1" customHeight="1">
      <c r="A107" s="118" t="s">
        <v>478</v>
      </c>
      <c r="B107" s="27" t="s">
        <v>479</v>
      </c>
      <c r="C107" s="28">
        <f>C108</f>
        <v>3646</v>
      </c>
      <c r="D107" s="28">
        <f>D108</f>
        <v>3686</v>
      </c>
      <c r="E107" s="38"/>
      <c r="F107" s="32"/>
      <c r="G107" s="32"/>
      <c r="H107" s="32"/>
      <c r="I107" s="32"/>
      <c r="J107" s="33"/>
      <c r="K107" s="34"/>
      <c r="L107" s="61"/>
    </row>
    <row r="108" spans="1:12" s="42" customFormat="1" ht="45.75" hidden="1" customHeight="1">
      <c r="A108" s="119" t="s">
        <v>480</v>
      </c>
      <c r="B108" s="30" t="s">
        <v>481</v>
      </c>
      <c r="C108" s="28">
        <v>3646</v>
      </c>
      <c r="D108" s="28">
        <v>3686</v>
      </c>
      <c r="E108" s="2" t="e">
        <f>D108*100/#REF!</f>
        <v>#REF!</v>
      </c>
      <c r="F108" s="3"/>
      <c r="G108" s="3"/>
      <c r="H108" s="3"/>
      <c r="I108" s="3"/>
      <c r="J108" s="4"/>
      <c r="K108" s="83">
        <f t="shared" si="2"/>
        <v>0</v>
      </c>
      <c r="L108" s="62"/>
    </row>
    <row r="109" spans="1:12" s="39" customFormat="1" ht="51" hidden="1" customHeight="1">
      <c r="A109" s="118" t="s">
        <v>129</v>
      </c>
      <c r="B109" s="27" t="s">
        <v>130</v>
      </c>
      <c r="C109" s="28">
        <f>C112+C110+C116+C121</f>
        <v>323100</v>
      </c>
      <c r="D109" s="28">
        <f>D112+D110+D116+D121</f>
        <v>323312</v>
      </c>
      <c r="E109" s="31" t="e">
        <f>D109*100/#REF!</f>
        <v>#REF!</v>
      </c>
      <c r="F109" s="32"/>
      <c r="G109" s="32"/>
      <c r="H109" s="32"/>
      <c r="I109" s="32"/>
      <c r="J109" s="33"/>
      <c r="K109" s="34">
        <f t="shared" si="2"/>
        <v>0</v>
      </c>
      <c r="L109" s="61"/>
    </row>
    <row r="110" spans="1:12" s="39" customFormat="1" ht="28.5" hidden="1" customHeight="1">
      <c r="A110" s="118" t="s">
        <v>191</v>
      </c>
      <c r="B110" s="27" t="s">
        <v>192</v>
      </c>
      <c r="C110" s="28">
        <f>C111</f>
        <v>8</v>
      </c>
      <c r="D110" s="28">
        <f>D111</f>
        <v>8</v>
      </c>
      <c r="E110" s="38"/>
      <c r="F110" s="32"/>
      <c r="G110" s="32"/>
      <c r="H110" s="32"/>
      <c r="I110" s="32"/>
      <c r="J110" s="33"/>
      <c r="K110" s="34"/>
      <c r="L110" s="61"/>
    </row>
    <row r="111" spans="1:12" s="39" customFormat="1" ht="36.75" hidden="1" customHeight="1">
      <c r="A111" s="120" t="s">
        <v>193</v>
      </c>
      <c r="B111" s="30" t="s">
        <v>212</v>
      </c>
      <c r="C111" s="40">
        <v>8</v>
      </c>
      <c r="D111" s="40">
        <v>8</v>
      </c>
      <c r="E111" s="38"/>
      <c r="F111" s="32"/>
      <c r="G111" s="32"/>
      <c r="H111" s="32"/>
      <c r="I111" s="32"/>
      <c r="J111" s="33"/>
      <c r="K111" s="34"/>
      <c r="L111" s="61"/>
    </row>
    <row r="112" spans="1:12" s="39" customFormat="1" ht="95.25" hidden="1" customHeight="1">
      <c r="A112" s="118" t="s">
        <v>131</v>
      </c>
      <c r="B112" s="27" t="s">
        <v>434</v>
      </c>
      <c r="C112" s="28">
        <f>C113+C115</f>
        <v>200042</v>
      </c>
      <c r="D112" s="28">
        <f>D113+D115</f>
        <v>200044</v>
      </c>
      <c r="E112" s="38"/>
      <c r="F112" s="32"/>
      <c r="G112" s="32"/>
      <c r="H112" s="32"/>
      <c r="I112" s="32"/>
      <c r="J112" s="33"/>
      <c r="K112" s="34"/>
      <c r="L112" s="61"/>
    </row>
    <row r="113" spans="1:12" s="39" customFormat="1" ht="93.75" hidden="1" customHeight="1">
      <c r="A113" s="119" t="s">
        <v>364</v>
      </c>
      <c r="B113" s="30" t="s">
        <v>438</v>
      </c>
      <c r="C113" s="28">
        <f>C114</f>
        <v>200000</v>
      </c>
      <c r="D113" s="28">
        <f>D114</f>
        <v>200000</v>
      </c>
      <c r="E113" s="31" t="e">
        <f>D113*100/#REF!</f>
        <v>#REF!</v>
      </c>
      <c r="F113" s="32">
        <f>F114</f>
        <v>270300</v>
      </c>
      <c r="G113" s="32">
        <f>G114</f>
        <v>270300</v>
      </c>
      <c r="H113" s="32"/>
      <c r="I113" s="32">
        <f>I114</f>
        <v>270300</v>
      </c>
      <c r="J113" s="33"/>
      <c r="K113" s="34">
        <f t="shared" si="2"/>
        <v>0</v>
      </c>
      <c r="L113" s="61"/>
    </row>
    <row r="114" spans="1:12" s="39" customFormat="1" ht="106.5" hidden="1" customHeight="1">
      <c r="A114" s="119" t="s">
        <v>365</v>
      </c>
      <c r="B114" s="30" t="s">
        <v>2</v>
      </c>
      <c r="C114" s="28">
        <v>200000</v>
      </c>
      <c r="D114" s="28">
        <v>200000</v>
      </c>
      <c r="E114" s="31" t="e">
        <f>D114*100/#REF!</f>
        <v>#REF!</v>
      </c>
      <c r="F114" s="32">
        <v>270300</v>
      </c>
      <c r="G114" s="32">
        <v>270300</v>
      </c>
      <c r="H114" s="32">
        <v>100</v>
      </c>
      <c r="I114" s="32">
        <v>270300</v>
      </c>
      <c r="J114" s="33"/>
      <c r="K114" s="34">
        <f t="shared" si="2"/>
        <v>0</v>
      </c>
      <c r="L114" s="61"/>
    </row>
    <row r="115" spans="1:12" s="39" customFormat="1" ht="106.5" hidden="1" customHeight="1">
      <c r="A115" s="119" t="s">
        <v>441</v>
      </c>
      <c r="B115" s="30" t="s">
        <v>442</v>
      </c>
      <c r="C115" s="28">
        <v>42</v>
      </c>
      <c r="D115" s="28">
        <v>44</v>
      </c>
      <c r="E115" s="31"/>
      <c r="F115" s="32"/>
      <c r="G115" s="32"/>
      <c r="H115" s="32"/>
      <c r="I115" s="32"/>
      <c r="J115" s="33"/>
      <c r="K115" s="34"/>
      <c r="L115" s="61"/>
    </row>
    <row r="116" spans="1:12" s="39" customFormat="1" ht="48" hidden="1" customHeight="1">
      <c r="A116" s="121" t="s">
        <v>276</v>
      </c>
      <c r="B116" s="27" t="s">
        <v>435</v>
      </c>
      <c r="C116" s="40">
        <f>C117+C119</f>
        <v>122000</v>
      </c>
      <c r="D116" s="40">
        <f>D117+D119</f>
        <v>122000</v>
      </c>
      <c r="E116" s="31"/>
      <c r="F116" s="32"/>
      <c r="G116" s="32"/>
      <c r="H116" s="32"/>
      <c r="I116" s="32"/>
      <c r="J116" s="33"/>
      <c r="K116" s="34"/>
      <c r="L116" s="61"/>
    </row>
    <row r="117" spans="1:12" s="39" customFormat="1" ht="43.5" hidden="1" customHeight="1">
      <c r="A117" s="119" t="s">
        <v>277</v>
      </c>
      <c r="B117" s="30" t="s">
        <v>237</v>
      </c>
      <c r="C117" s="28">
        <f>C118</f>
        <v>122000</v>
      </c>
      <c r="D117" s="28">
        <f>D118</f>
        <v>122000</v>
      </c>
      <c r="E117" s="31"/>
      <c r="F117" s="32"/>
      <c r="G117" s="32"/>
      <c r="H117" s="32"/>
      <c r="I117" s="32"/>
      <c r="J117" s="33"/>
      <c r="K117" s="34"/>
      <c r="L117" s="61"/>
    </row>
    <row r="118" spans="1:12" s="39" customFormat="1" ht="69.75" hidden="1" customHeight="1">
      <c r="A118" s="119" t="s">
        <v>278</v>
      </c>
      <c r="B118" s="30" t="s">
        <v>238</v>
      </c>
      <c r="C118" s="28">
        <v>122000</v>
      </c>
      <c r="D118" s="28">
        <v>122000</v>
      </c>
      <c r="E118" s="31"/>
      <c r="F118" s="32"/>
      <c r="G118" s="32"/>
      <c r="H118" s="32"/>
      <c r="I118" s="32"/>
      <c r="J118" s="33"/>
      <c r="K118" s="34"/>
      <c r="L118" s="61"/>
    </row>
    <row r="119" spans="1:12" s="39" customFormat="1" ht="65.25" hidden="1" customHeight="1">
      <c r="A119" s="119" t="s">
        <v>279</v>
      </c>
      <c r="B119" s="30" t="s">
        <v>3</v>
      </c>
      <c r="C119" s="28">
        <f>C120</f>
        <v>0</v>
      </c>
      <c r="D119" s="28">
        <f>D120</f>
        <v>0</v>
      </c>
      <c r="E119" s="31"/>
      <c r="F119" s="32"/>
      <c r="G119" s="32"/>
      <c r="H119" s="32"/>
      <c r="I119" s="32"/>
      <c r="J119" s="33"/>
      <c r="K119" s="34"/>
      <c r="L119" s="61"/>
    </row>
    <row r="120" spans="1:12" s="39" customFormat="1" ht="63" hidden="1" customHeight="1">
      <c r="A120" s="119" t="s">
        <v>280</v>
      </c>
      <c r="B120" s="30" t="s">
        <v>4</v>
      </c>
      <c r="C120" s="28"/>
      <c r="D120" s="28"/>
      <c r="E120" s="31"/>
      <c r="F120" s="32"/>
      <c r="G120" s="32"/>
      <c r="H120" s="32"/>
      <c r="I120" s="32"/>
      <c r="J120" s="33"/>
      <c r="K120" s="34"/>
      <c r="L120" s="61"/>
    </row>
    <row r="121" spans="1:12" s="39" customFormat="1" ht="63" hidden="1" customHeight="1">
      <c r="A121" s="121" t="s">
        <v>482</v>
      </c>
      <c r="B121" s="27" t="s">
        <v>483</v>
      </c>
      <c r="C121" s="28">
        <f>C122</f>
        <v>1050</v>
      </c>
      <c r="D121" s="28">
        <f>D122</f>
        <v>1260</v>
      </c>
      <c r="E121" s="31"/>
      <c r="F121" s="32"/>
      <c r="G121" s="32"/>
      <c r="H121" s="32"/>
      <c r="I121" s="32"/>
      <c r="J121" s="33"/>
      <c r="K121" s="34"/>
      <c r="L121" s="61"/>
    </row>
    <row r="122" spans="1:12" s="39" customFormat="1" ht="63" hidden="1" customHeight="1">
      <c r="A122" s="119" t="s">
        <v>484</v>
      </c>
      <c r="B122" s="30" t="s">
        <v>485</v>
      </c>
      <c r="C122" s="28">
        <v>1050</v>
      </c>
      <c r="D122" s="28">
        <v>1260</v>
      </c>
      <c r="E122" s="31"/>
      <c r="F122" s="32"/>
      <c r="G122" s="32"/>
      <c r="H122" s="32"/>
      <c r="I122" s="32"/>
      <c r="J122" s="33"/>
      <c r="K122" s="34"/>
      <c r="L122" s="61"/>
    </row>
    <row r="123" spans="1:12" s="39" customFormat="1" ht="45.75" hidden="1" customHeight="1">
      <c r="A123" s="118" t="s">
        <v>132</v>
      </c>
      <c r="B123" s="27" t="s">
        <v>133</v>
      </c>
      <c r="C123" s="28">
        <f>C124+C128+C129+C137+C145+C149+C156+C133+C135+C146+C152+C153+C151+C154+C150+C132+C155</f>
        <v>147957</v>
      </c>
      <c r="D123" s="28">
        <f>D124+D128+D129+D137+D145+D149+D156+D133+D135+D146+D152+D153+D151+D154+D150+D132+D155</f>
        <v>153822</v>
      </c>
      <c r="E123" s="31" t="e">
        <f>D123*100/#REF!</f>
        <v>#REF!</v>
      </c>
      <c r="F123" s="32"/>
      <c r="G123" s="32"/>
      <c r="H123" s="32"/>
      <c r="I123" s="32"/>
      <c r="J123" s="33"/>
      <c r="K123" s="34">
        <f t="shared" si="2"/>
        <v>0</v>
      </c>
      <c r="L123" s="61"/>
    </row>
    <row r="124" spans="1:12" s="39" customFormat="1" ht="42.75" hidden="1" customHeight="1">
      <c r="A124" s="121" t="s">
        <v>134</v>
      </c>
      <c r="B124" s="43" t="s">
        <v>135</v>
      </c>
      <c r="C124" s="40">
        <f>C125+C126+C127</f>
        <v>10172</v>
      </c>
      <c r="D124" s="40">
        <f>D125+D126+D127</f>
        <v>10609</v>
      </c>
      <c r="E124" s="31" t="e">
        <f>D124*100/#REF!</f>
        <v>#REF!</v>
      </c>
      <c r="F124" s="32"/>
      <c r="G124" s="32"/>
      <c r="H124" s="32"/>
      <c r="I124" s="32"/>
      <c r="J124" s="33"/>
      <c r="K124" s="34">
        <f t="shared" si="2"/>
        <v>0</v>
      </c>
      <c r="L124" s="61"/>
    </row>
    <row r="125" spans="1:12" s="39" customFormat="1" ht="61.5" hidden="1" customHeight="1">
      <c r="A125" s="119" t="s">
        <v>136</v>
      </c>
      <c r="B125" s="30" t="s">
        <v>413</v>
      </c>
      <c r="C125" s="28">
        <v>10056</v>
      </c>
      <c r="D125" s="28">
        <v>10488</v>
      </c>
      <c r="E125" s="31" t="e">
        <f>D125*100/#REF!</f>
        <v>#REF!</v>
      </c>
      <c r="F125" s="32"/>
      <c r="G125" s="32"/>
      <c r="H125" s="32"/>
      <c r="I125" s="32"/>
      <c r="J125" s="33"/>
      <c r="K125" s="34">
        <f t="shared" si="2"/>
        <v>0</v>
      </c>
      <c r="L125" s="61"/>
    </row>
    <row r="126" spans="1:12" s="39" customFormat="1" ht="50.25" hidden="1" customHeight="1">
      <c r="A126" s="119" t="s">
        <v>137</v>
      </c>
      <c r="B126" s="30" t="s">
        <v>213</v>
      </c>
      <c r="C126" s="28"/>
      <c r="D126" s="28"/>
      <c r="E126" s="31" t="e">
        <f>D126*100/#REF!</f>
        <v>#REF!</v>
      </c>
      <c r="F126" s="32"/>
      <c r="G126" s="32"/>
      <c r="H126" s="32"/>
      <c r="I126" s="32"/>
      <c r="J126" s="33"/>
      <c r="K126" s="34">
        <f t="shared" si="2"/>
        <v>0</v>
      </c>
      <c r="L126" s="61"/>
    </row>
    <row r="127" spans="1:12" s="39" customFormat="1" ht="68.25" hidden="1" customHeight="1">
      <c r="A127" s="119" t="s">
        <v>138</v>
      </c>
      <c r="B127" s="30" t="s">
        <v>139</v>
      </c>
      <c r="C127" s="28">
        <v>116</v>
      </c>
      <c r="D127" s="28">
        <v>121</v>
      </c>
      <c r="E127" s="38" t="e">
        <f>D127*100/#REF!</f>
        <v>#REF!</v>
      </c>
      <c r="F127" s="32"/>
      <c r="G127" s="32"/>
      <c r="H127" s="32"/>
      <c r="I127" s="32"/>
      <c r="J127" s="33"/>
      <c r="K127" s="34">
        <f t="shared" si="2"/>
        <v>0</v>
      </c>
      <c r="L127" s="61"/>
    </row>
    <row r="128" spans="1:12" s="39" customFormat="1" ht="65.25" hidden="1" customHeight="1">
      <c r="A128" s="119" t="s">
        <v>140</v>
      </c>
      <c r="B128" s="30" t="s">
        <v>141</v>
      </c>
      <c r="C128" s="28">
        <v>1610</v>
      </c>
      <c r="D128" s="28">
        <v>1679</v>
      </c>
      <c r="E128" s="38" t="e">
        <f>D128*100/#REF!</f>
        <v>#REF!</v>
      </c>
      <c r="F128" s="32"/>
      <c r="G128" s="32"/>
      <c r="H128" s="32"/>
      <c r="I128" s="32"/>
      <c r="J128" s="33"/>
      <c r="K128" s="34">
        <f t="shared" si="2"/>
        <v>0</v>
      </c>
      <c r="L128" s="61"/>
    </row>
    <row r="129" spans="1:12" s="39" customFormat="1" ht="72.75" hidden="1" customHeight="1">
      <c r="A129" s="119" t="s">
        <v>169</v>
      </c>
      <c r="B129" s="30" t="s">
        <v>214</v>
      </c>
      <c r="C129" s="28">
        <f>C130+C131</f>
        <v>7231</v>
      </c>
      <c r="D129" s="28">
        <f>D130+D131</f>
        <v>7531</v>
      </c>
      <c r="E129" s="31" t="e">
        <f>D129*100/#REF!</f>
        <v>#REF!</v>
      </c>
      <c r="F129" s="32"/>
      <c r="G129" s="32"/>
      <c r="H129" s="32"/>
      <c r="I129" s="32"/>
      <c r="J129" s="33"/>
      <c r="K129" s="34">
        <f t="shared" si="2"/>
        <v>0</v>
      </c>
      <c r="L129" s="61"/>
    </row>
    <row r="130" spans="1:12" s="39" customFormat="1" ht="72.75" hidden="1" customHeight="1">
      <c r="A130" s="119" t="s">
        <v>450</v>
      </c>
      <c r="B130" s="30" t="s">
        <v>451</v>
      </c>
      <c r="C130" s="28">
        <v>6970</v>
      </c>
      <c r="D130" s="28">
        <v>7269</v>
      </c>
      <c r="E130" s="31"/>
      <c r="F130" s="32"/>
      <c r="G130" s="32"/>
      <c r="H130" s="32"/>
      <c r="I130" s="32"/>
      <c r="J130" s="33"/>
      <c r="K130" s="34"/>
      <c r="L130" s="61"/>
    </row>
    <row r="131" spans="1:12" s="39" customFormat="1" ht="72.75" hidden="1" customHeight="1">
      <c r="A131" s="119" t="s">
        <v>452</v>
      </c>
      <c r="B131" s="30" t="s">
        <v>453</v>
      </c>
      <c r="C131" s="28">
        <v>261</v>
      </c>
      <c r="D131" s="28">
        <v>262</v>
      </c>
      <c r="E131" s="31"/>
      <c r="F131" s="32"/>
      <c r="G131" s="32"/>
      <c r="H131" s="32"/>
      <c r="I131" s="32"/>
      <c r="J131" s="33"/>
      <c r="K131" s="34"/>
      <c r="L131" s="61"/>
    </row>
    <row r="132" spans="1:12" s="39" customFormat="1" ht="48" hidden="1" customHeight="1">
      <c r="A132" s="119" t="s">
        <v>486</v>
      </c>
      <c r="B132" s="30" t="s">
        <v>487</v>
      </c>
      <c r="C132" s="28">
        <v>13</v>
      </c>
      <c r="D132" s="28">
        <v>14</v>
      </c>
      <c r="E132" s="31"/>
      <c r="F132" s="32"/>
      <c r="G132" s="32"/>
      <c r="H132" s="32"/>
      <c r="I132" s="32"/>
      <c r="J132" s="33"/>
      <c r="K132" s="34"/>
      <c r="L132" s="61"/>
    </row>
    <row r="133" spans="1:12" s="39" customFormat="1" ht="49.5" hidden="1" customHeight="1">
      <c r="A133" s="122" t="s">
        <v>215</v>
      </c>
      <c r="B133" s="87" t="s">
        <v>216</v>
      </c>
      <c r="C133" s="28">
        <f>C134</f>
        <v>0</v>
      </c>
      <c r="D133" s="28">
        <f>D134</f>
        <v>0</v>
      </c>
      <c r="E133" s="31" t="e">
        <f>D133*100/#REF!</f>
        <v>#REF!</v>
      </c>
      <c r="F133" s="32"/>
      <c r="G133" s="32"/>
      <c r="H133" s="32"/>
      <c r="I133" s="32"/>
      <c r="J133" s="33"/>
      <c r="K133" s="34">
        <f t="shared" si="2"/>
        <v>0</v>
      </c>
      <c r="L133" s="61"/>
    </row>
    <row r="134" spans="1:12" s="39" customFormat="1" ht="63" hidden="1" customHeight="1">
      <c r="A134" s="122" t="s">
        <v>217</v>
      </c>
      <c r="B134" s="87" t="s">
        <v>218</v>
      </c>
      <c r="C134" s="28"/>
      <c r="D134" s="28"/>
      <c r="E134" s="31" t="e">
        <f>D134*100/#REF!</f>
        <v>#REF!</v>
      </c>
      <c r="F134" s="32"/>
      <c r="G134" s="32"/>
      <c r="H134" s="32"/>
      <c r="I134" s="32"/>
      <c r="J134" s="33"/>
      <c r="K134" s="34">
        <f t="shared" si="2"/>
        <v>0</v>
      </c>
      <c r="L134" s="61"/>
    </row>
    <row r="135" spans="1:12" s="39" customFormat="1" ht="39.75" hidden="1" customHeight="1">
      <c r="A135" s="122" t="s">
        <v>295</v>
      </c>
      <c r="B135" s="87" t="s">
        <v>296</v>
      </c>
      <c r="C135" s="28">
        <f>C136</f>
        <v>412</v>
      </c>
      <c r="D135" s="28">
        <f>D136</f>
        <v>430</v>
      </c>
      <c r="E135" s="31"/>
      <c r="F135" s="32"/>
      <c r="G135" s="32"/>
      <c r="H135" s="32"/>
      <c r="I135" s="32"/>
      <c r="J135" s="33"/>
      <c r="K135" s="34"/>
      <c r="L135" s="61"/>
    </row>
    <row r="136" spans="1:12" s="39" customFormat="1" ht="81" hidden="1" customHeight="1">
      <c r="A136" s="122" t="s">
        <v>348</v>
      </c>
      <c r="B136" s="87" t="s">
        <v>349</v>
      </c>
      <c r="C136" s="28">
        <v>412</v>
      </c>
      <c r="D136" s="28">
        <v>430</v>
      </c>
      <c r="E136" s="31"/>
      <c r="F136" s="32"/>
      <c r="G136" s="32"/>
      <c r="H136" s="32"/>
      <c r="I136" s="32"/>
      <c r="J136" s="33"/>
      <c r="K136" s="34"/>
      <c r="L136" s="61"/>
    </row>
    <row r="137" spans="1:12" s="39" customFormat="1" ht="102" hidden="1" customHeight="1">
      <c r="A137" s="121" t="s">
        <v>366</v>
      </c>
      <c r="B137" s="43" t="s">
        <v>170</v>
      </c>
      <c r="C137" s="40">
        <f>C138+C140+C141+C142+C143+C139+C144</f>
        <v>18607</v>
      </c>
      <c r="D137" s="40">
        <f>D138+D140+D141+D142+D143+D139+D144</f>
        <v>19272</v>
      </c>
      <c r="E137" s="31"/>
      <c r="F137" s="32"/>
      <c r="G137" s="32"/>
      <c r="H137" s="32"/>
      <c r="I137" s="32"/>
      <c r="J137" s="33"/>
      <c r="K137" s="34"/>
      <c r="L137" s="61"/>
    </row>
    <row r="138" spans="1:12" s="39" customFormat="1" ht="44.25" hidden="1" customHeight="1">
      <c r="A138" s="119" t="s">
        <v>219</v>
      </c>
      <c r="B138" s="30" t="s">
        <v>220</v>
      </c>
      <c r="C138" s="28">
        <v>941</v>
      </c>
      <c r="D138" s="28">
        <v>981</v>
      </c>
      <c r="E138" s="31"/>
      <c r="F138" s="32"/>
      <c r="G138" s="32"/>
      <c r="H138" s="32"/>
      <c r="I138" s="32"/>
      <c r="J138" s="33"/>
      <c r="K138" s="34"/>
      <c r="L138" s="61"/>
    </row>
    <row r="139" spans="1:12" s="39" customFormat="1" ht="44.25" hidden="1" customHeight="1">
      <c r="A139" s="119" t="s">
        <v>274</v>
      </c>
      <c r="B139" s="30" t="s">
        <v>275</v>
      </c>
      <c r="C139" s="28">
        <v>821</v>
      </c>
      <c r="D139" s="28">
        <v>874</v>
      </c>
      <c r="E139" s="31"/>
      <c r="F139" s="32"/>
      <c r="G139" s="32"/>
      <c r="H139" s="32"/>
      <c r="I139" s="32"/>
      <c r="J139" s="33"/>
      <c r="K139" s="34"/>
      <c r="L139" s="61"/>
    </row>
    <row r="140" spans="1:12" s="39" customFormat="1" ht="58.5" hidden="1" customHeight="1">
      <c r="A140" s="119" t="s">
        <v>240</v>
      </c>
      <c r="B140" s="30" t="s">
        <v>239</v>
      </c>
      <c r="C140" s="28">
        <v>1025</v>
      </c>
      <c r="D140" s="28">
        <v>1069</v>
      </c>
      <c r="E140" s="31"/>
      <c r="F140" s="32"/>
      <c r="G140" s="32"/>
      <c r="H140" s="32"/>
      <c r="I140" s="32"/>
      <c r="J140" s="33"/>
      <c r="K140" s="34"/>
      <c r="L140" s="61"/>
    </row>
    <row r="141" spans="1:12" s="42" customFormat="1" ht="49.5" hidden="1" customHeight="1">
      <c r="A141" s="119" t="s">
        <v>221</v>
      </c>
      <c r="B141" s="30" t="s">
        <v>222</v>
      </c>
      <c r="C141" s="28">
        <v>38</v>
      </c>
      <c r="D141" s="28">
        <v>38</v>
      </c>
      <c r="E141" s="41" t="e">
        <f>D141*100/#REF!</f>
        <v>#REF!</v>
      </c>
      <c r="F141" s="3"/>
      <c r="G141" s="3"/>
      <c r="H141" s="3"/>
      <c r="I141" s="3"/>
      <c r="J141" s="4"/>
      <c r="K141" s="83">
        <f t="shared" si="2"/>
        <v>0</v>
      </c>
      <c r="L141" s="62"/>
    </row>
    <row r="142" spans="1:12" s="42" customFormat="1" ht="45" hidden="1" customHeight="1">
      <c r="A142" s="119" t="s">
        <v>223</v>
      </c>
      <c r="B142" s="30" t="s">
        <v>224</v>
      </c>
      <c r="C142" s="28">
        <v>5240</v>
      </c>
      <c r="D142" s="28">
        <v>5315</v>
      </c>
      <c r="E142" s="2" t="e">
        <f>D142*100/#REF!</f>
        <v>#REF!</v>
      </c>
      <c r="F142" s="3"/>
      <c r="G142" s="3"/>
      <c r="H142" s="3"/>
      <c r="I142" s="3"/>
      <c r="J142" s="4"/>
      <c r="K142" s="83">
        <f t="shared" ref="K142:K166" si="3">I142-G142</f>
        <v>0</v>
      </c>
      <c r="L142" s="62"/>
    </row>
    <row r="143" spans="1:12" s="39" customFormat="1" ht="27" hidden="1" customHeight="1">
      <c r="A143" s="119" t="s">
        <v>225</v>
      </c>
      <c r="B143" s="30" t="s">
        <v>226</v>
      </c>
      <c r="C143" s="28">
        <v>10532</v>
      </c>
      <c r="D143" s="28">
        <v>10985</v>
      </c>
      <c r="E143" s="31" t="e">
        <f>D143*100/#REF!</f>
        <v>#REF!</v>
      </c>
      <c r="F143" s="32"/>
      <c r="G143" s="32"/>
      <c r="H143" s="32"/>
      <c r="I143" s="32"/>
      <c r="J143" s="33"/>
      <c r="K143" s="34">
        <f t="shared" si="3"/>
        <v>0</v>
      </c>
      <c r="L143" s="61"/>
    </row>
    <row r="144" spans="1:12" s="39" customFormat="1" ht="39.75" hidden="1" customHeight="1">
      <c r="A144" s="119" t="s">
        <v>448</v>
      </c>
      <c r="B144" s="30" t="s">
        <v>449</v>
      </c>
      <c r="C144" s="28">
        <v>10</v>
      </c>
      <c r="D144" s="28">
        <v>10</v>
      </c>
      <c r="E144" s="31"/>
      <c r="F144" s="32"/>
      <c r="G144" s="32"/>
      <c r="H144" s="32"/>
      <c r="I144" s="32"/>
      <c r="J144" s="33"/>
      <c r="K144" s="34"/>
      <c r="L144" s="61"/>
    </row>
    <row r="145" spans="1:12" s="39" customFormat="1" ht="62.25" hidden="1" customHeight="1">
      <c r="A145" s="119" t="s">
        <v>171</v>
      </c>
      <c r="B145" s="30" t="s">
        <v>172</v>
      </c>
      <c r="C145" s="28">
        <v>13477</v>
      </c>
      <c r="D145" s="28">
        <v>14043</v>
      </c>
      <c r="E145" s="38" t="e">
        <f>D145*100/#REF!</f>
        <v>#REF!</v>
      </c>
      <c r="F145" s="32">
        <f>F149+F156</f>
        <v>50000</v>
      </c>
      <c r="G145" s="32">
        <f>G149+G156</f>
        <v>50000</v>
      </c>
      <c r="H145" s="32"/>
      <c r="I145" s="32">
        <f>I149+I156</f>
        <v>50000</v>
      </c>
      <c r="J145" s="33"/>
      <c r="K145" s="34">
        <f t="shared" si="3"/>
        <v>0</v>
      </c>
      <c r="L145" s="61"/>
    </row>
    <row r="146" spans="1:12" s="39" customFormat="1" ht="44.25" hidden="1" customHeight="1">
      <c r="A146" s="119" t="s">
        <v>372</v>
      </c>
      <c r="B146" s="30" t="s">
        <v>373</v>
      </c>
      <c r="C146" s="28">
        <f>C147+C148</f>
        <v>19</v>
      </c>
      <c r="D146" s="28">
        <f>D147+D148</f>
        <v>19</v>
      </c>
      <c r="E146" s="38"/>
      <c r="F146" s="32"/>
      <c r="G146" s="32"/>
      <c r="H146" s="32"/>
      <c r="I146" s="32"/>
      <c r="J146" s="33"/>
      <c r="K146" s="34"/>
      <c r="L146" s="61"/>
    </row>
    <row r="147" spans="1:12" s="39" customFormat="1" ht="62.25" hidden="1" customHeight="1">
      <c r="A147" s="119" t="s">
        <v>374</v>
      </c>
      <c r="B147" s="30" t="s">
        <v>375</v>
      </c>
      <c r="C147" s="28">
        <v>4</v>
      </c>
      <c r="D147" s="28">
        <v>4</v>
      </c>
      <c r="E147" s="38"/>
      <c r="F147" s="32"/>
      <c r="G147" s="32"/>
      <c r="H147" s="32"/>
      <c r="I147" s="32"/>
      <c r="J147" s="33"/>
      <c r="K147" s="34"/>
      <c r="L147" s="61"/>
    </row>
    <row r="148" spans="1:12" s="39" customFormat="1" ht="37.5" hidden="1" customHeight="1">
      <c r="A148" s="119" t="s">
        <v>376</v>
      </c>
      <c r="B148" s="30" t="s">
        <v>377</v>
      </c>
      <c r="C148" s="28">
        <v>15</v>
      </c>
      <c r="D148" s="28">
        <v>15</v>
      </c>
      <c r="E148" s="38"/>
      <c r="F148" s="32"/>
      <c r="G148" s="32"/>
      <c r="H148" s="32"/>
      <c r="I148" s="32"/>
      <c r="J148" s="33"/>
      <c r="K148" s="34"/>
      <c r="L148" s="61"/>
    </row>
    <row r="149" spans="1:12" s="39" customFormat="1" ht="63.75" hidden="1" customHeight="1">
      <c r="A149" s="119" t="s">
        <v>350</v>
      </c>
      <c r="B149" s="30" t="s">
        <v>454</v>
      </c>
      <c r="C149" s="28">
        <v>2174</v>
      </c>
      <c r="D149" s="28">
        <v>2173</v>
      </c>
      <c r="E149" s="38" t="e">
        <f>D149*100/#REF!</f>
        <v>#REF!</v>
      </c>
      <c r="F149" s="32">
        <v>50000</v>
      </c>
      <c r="G149" s="32">
        <v>50000</v>
      </c>
      <c r="H149" s="32">
        <v>100</v>
      </c>
      <c r="I149" s="32">
        <v>50000</v>
      </c>
      <c r="J149" s="33">
        <v>100</v>
      </c>
      <c r="K149" s="34">
        <f t="shared" si="3"/>
        <v>0</v>
      </c>
      <c r="L149" s="61"/>
    </row>
    <row r="150" spans="1:12" s="39" customFormat="1" ht="93" hidden="1" customHeight="1">
      <c r="A150" s="119" t="s">
        <v>455</v>
      </c>
      <c r="B150" s="30" t="s">
        <v>456</v>
      </c>
      <c r="C150" s="28">
        <v>100</v>
      </c>
      <c r="D150" s="28">
        <v>100</v>
      </c>
      <c r="E150" s="38"/>
      <c r="F150" s="32"/>
      <c r="G150" s="32"/>
      <c r="H150" s="32"/>
      <c r="I150" s="32"/>
      <c r="J150" s="33"/>
      <c r="K150" s="34"/>
      <c r="L150" s="61"/>
    </row>
    <row r="151" spans="1:12" s="39" customFormat="1" ht="45" hidden="1" customHeight="1">
      <c r="A151" s="119" t="s">
        <v>414</v>
      </c>
      <c r="B151" s="30" t="s">
        <v>415</v>
      </c>
      <c r="C151" s="28">
        <v>1120</v>
      </c>
      <c r="D151" s="28">
        <v>1120</v>
      </c>
      <c r="E151" s="38"/>
      <c r="F151" s="32"/>
      <c r="G151" s="32"/>
      <c r="H151" s="32"/>
      <c r="I151" s="32"/>
      <c r="J151" s="33"/>
      <c r="K151" s="34"/>
      <c r="L151" s="61"/>
    </row>
    <row r="152" spans="1:12" s="39" customFormat="1" ht="47.25" hidden="1" customHeight="1">
      <c r="A152" s="119" t="s">
        <v>378</v>
      </c>
      <c r="B152" s="30" t="s">
        <v>379</v>
      </c>
      <c r="C152" s="28">
        <v>9012</v>
      </c>
      <c r="D152" s="28">
        <v>9398</v>
      </c>
      <c r="E152" s="38"/>
      <c r="F152" s="32"/>
      <c r="G152" s="32"/>
      <c r="H152" s="32"/>
      <c r="I152" s="32"/>
      <c r="J152" s="33"/>
      <c r="K152" s="34"/>
      <c r="L152" s="61"/>
    </row>
    <row r="153" spans="1:12" s="39" customFormat="1" ht="39" hidden="1" customHeight="1">
      <c r="A153" s="119" t="s">
        <v>380</v>
      </c>
      <c r="B153" s="30" t="s">
        <v>381</v>
      </c>
      <c r="C153" s="28">
        <v>6041</v>
      </c>
      <c r="D153" s="28">
        <v>6301</v>
      </c>
      <c r="E153" s="38"/>
      <c r="F153" s="32"/>
      <c r="G153" s="32"/>
      <c r="H153" s="32"/>
      <c r="I153" s="32"/>
      <c r="J153" s="33"/>
      <c r="K153" s="34"/>
      <c r="L153" s="61"/>
    </row>
    <row r="154" spans="1:12" s="39" customFormat="1" ht="80.25" hidden="1" customHeight="1">
      <c r="A154" s="119" t="s">
        <v>436</v>
      </c>
      <c r="B154" s="30" t="s">
        <v>437</v>
      </c>
      <c r="C154" s="28">
        <v>120</v>
      </c>
      <c r="D154" s="28">
        <v>120</v>
      </c>
      <c r="E154" s="38"/>
      <c r="F154" s="32"/>
      <c r="G154" s="32"/>
      <c r="H154" s="32"/>
      <c r="I154" s="32"/>
      <c r="J154" s="33"/>
      <c r="K154" s="34"/>
      <c r="L154" s="61"/>
    </row>
    <row r="155" spans="1:12" s="39" customFormat="1" ht="57" hidden="1" customHeight="1">
      <c r="A155" s="119" t="s">
        <v>488</v>
      </c>
      <c r="B155" s="30" t="s">
        <v>489</v>
      </c>
      <c r="C155" s="28">
        <v>172</v>
      </c>
      <c r="D155" s="28">
        <v>189</v>
      </c>
      <c r="E155" s="38"/>
      <c r="F155" s="32"/>
      <c r="G155" s="32"/>
      <c r="H155" s="32"/>
      <c r="I155" s="32"/>
      <c r="J155" s="33"/>
      <c r="K155" s="34"/>
      <c r="L155" s="61"/>
    </row>
    <row r="156" spans="1:12" s="42" customFormat="1" ht="40.5" hidden="1" customHeight="1">
      <c r="A156" s="121" t="s">
        <v>173</v>
      </c>
      <c r="B156" s="43" t="s">
        <v>142</v>
      </c>
      <c r="C156" s="40">
        <f>C157</f>
        <v>77677</v>
      </c>
      <c r="D156" s="40">
        <f>D157</f>
        <v>80824</v>
      </c>
      <c r="E156" s="41" t="e">
        <f>D156*100/#REF!</f>
        <v>#REF!</v>
      </c>
      <c r="F156" s="3"/>
      <c r="G156" s="3"/>
      <c r="H156" s="3"/>
      <c r="I156" s="3"/>
      <c r="J156" s="4"/>
      <c r="K156" s="83">
        <f t="shared" si="3"/>
        <v>0</v>
      </c>
      <c r="L156" s="62"/>
    </row>
    <row r="157" spans="1:12" s="39" customFormat="1" ht="48" hidden="1" customHeight="1">
      <c r="A157" s="119" t="s">
        <v>180</v>
      </c>
      <c r="B157" s="30" t="s">
        <v>181</v>
      </c>
      <c r="C157" s="28">
        <v>77677</v>
      </c>
      <c r="D157" s="28">
        <v>80824</v>
      </c>
      <c r="E157" s="38" t="e">
        <f>D157*100/#REF!</f>
        <v>#REF!</v>
      </c>
      <c r="F157" s="32"/>
      <c r="G157" s="32"/>
      <c r="H157" s="32"/>
      <c r="I157" s="32"/>
      <c r="J157" s="33"/>
      <c r="K157" s="34">
        <f t="shared" si="3"/>
        <v>0</v>
      </c>
      <c r="L157" s="61"/>
    </row>
    <row r="158" spans="1:12" s="39" customFormat="1" ht="28.5" hidden="1" customHeight="1">
      <c r="A158" s="118" t="s">
        <v>143</v>
      </c>
      <c r="B158" s="27" t="s">
        <v>144</v>
      </c>
      <c r="C158" s="28">
        <f>C159</f>
        <v>131765</v>
      </c>
      <c r="D158" s="28">
        <f>D159</f>
        <v>137114</v>
      </c>
      <c r="E158" s="38" t="e">
        <f>D158*100/#REF!</f>
        <v>#REF!</v>
      </c>
      <c r="F158" s="32"/>
      <c r="G158" s="32"/>
      <c r="H158" s="32"/>
      <c r="I158" s="32"/>
      <c r="J158" s="33"/>
      <c r="K158" s="34">
        <f t="shared" si="3"/>
        <v>0</v>
      </c>
      <c r="L158" s="61"/>
    </row>
    <row r="159" spans="1:12" s="39" customFormat="1" ht="27" hidden="1" customHeight="1">
      <c r="A159" s="118" t="s">
        <v>145</v>
      </c>
      <c r="B159" s="27" t="s">
        <v>146</v>
      </c>
      <c r="C159" s="28">
        <f>C160</f>
        <v>131765</v>
      </c>
      <c r="D159" s="28">
        <f>D160</f>
        <v>137114</v>
      </c>
      <c r="E159" s="38" t="e">
        <f>D159*100/#REF!</f>
        <v>#REF!</v>
      </c>
      <c r="F159" s="32"/>
      <c r="G159" s="32"/>
      <c r="H159" s="32"/>
      <c r="I159" s="32"/>
      <c r="J159" s="33"/>
      <c r="K159" s="34">
        <f t="shared" si="3"/>
        <v>0</v>
      </c>
      <c r="L159" s="61"/>
    </row>
    <row r="160" spans="1:12" s="42" customFormat="1" ht="21" hidden="1" customHeight="1">
      <c r="A160" s="118" t="s">
        <v>174</v>
      </c>
      <c r="B160" s="27" t="s">
        <v>175</v>
      </c>
      <c r="C160" s="28">
        <f>SUM(C161:C169)</f>
        <v>131765</v>
      </c>
      <c r="D160" s="28">
        <f>SUM(D161:D169)</f>
        <v>137114</v>
      </c>
      <c r="E160" s="41" t="e">
        <f>D160*100/#REF!</f>
        <v>#REF!</v>
      </c>
      <c r="F160" s="3"/>
      <c r="G160" s="3"/>
      <c r="H160" s="3"/>
      <c r="I160" s="3"/>
      <c r="J160" s="4"/>
      <c r="K160" s="83">
        <f t="shared" si="3"/>
        <v>0</v>
      </c>
      <c r="L160" s="62"/>
    </row>
    <row r="161" spans="1:12" s="42" customFormat="1" ht="21" hidden="1" customHeight="1">
      <c r="A161" s="119" t="s">
        <v>241</v>
      </c>
      <c r="B161" s="30" t="s">
        <v>242</v>
      </c>
      <c r="C161" s="40"/>
      <c r="D161" s="40"/>
      <c r="E161" s="41"/>
      <c r="F161" s="3"/>
      <c r="G161" s="3"/>
      <c r="H161" s="3"/>
      <c r="I161" s="3"/>
      <c r="J161" s="4"/>
      <c r="K161" s="83"/>
      <c r="L161" s="62"/>
    </row>
    <row r="162" spans="1:12" s="42" customFormat="1" ht="39.75" hidden="1" customHeight="1">
      <c r="A162" s="119" t="s">
        <v>176</v>
      </c>
      <c r="B162" s="30" t="s">
        <v>382</v>
      </c>
      <c r="C162" s="40">
        <v>106500</v>
      </c>
      <c r="D162" s="40">
        <v>108400</v>
      </c>
      <c r="E162" s="2" t="e">
        <f>D162*100/#REF!</f>
        <v>#REF!</v>
      </c>
      <c r="F162" s="3" t="e">
        <f>F163+#REF!+#REF!+#REF!+#REF!+#REF!</f>
        <v>#REF!</v>
      </c>
      <c r="G162" s="29" t="e">
        <f>G163+#REF!+#REF!+#REF!+#REF!+#REF!</f>
        <v>#REF!</v>
      </c>
      <c r="H162" s="3"/>
      <c r="I162" s="3" t="e">
        <f>I163+#REF!+#REF!+#REF!+#REF!+#REF!</f>
        <v>#REF!</v>
      </c>
      <c r="J162" s="4"/>
      <c r="K162" s="83" t="e">
        <f t="shared" si="3"/>
        <v>#REF!</v>
      </c>
      <c r="L162" s="62"/>
    </row>
    <row r="163" spans="1:12" s="39" customFormat="1" ht="24.75" hidden="1" customHeight="1">
      <c r="A163" s="119" t="s">
        <v>230</v>
      </c>
      <c r="B163" s="88" t="s">
        <v>231</v>
      </c>
      <c r="C163" s="40"/>
      <c r="D163" s="40"/>
      <c r="E163" s="31" t="e">
        <f>D163*100/#REF!</f>
        <v>#REF!</v>
      </c>
      <c r="F163" s="32" t="e">
        <f>F166+#REF!+#REF!</f>
        <v>#REF!</v>
      </c>
      <c r="G163" s="44" t="e">
        <f>G166+#REF!+#REF!</f>
        <v>#REF!</v>
      </c>
      <c r="H163" s="32"/>
      <c r="I163" s="32" t="e">
        <f>I166+#REF!+#REF!</f>
        <v>#REF!</v>
      </c>
      <c r="J163" s="33"/>
      <c r="K163" s="34" t="e">
        <f t="shared" si="3"/>
        <v>#REF!</v>
      </c>
      <c r="L163" s="61"/>
    </row>
    <row r="164" spans="1:12" s="39" customFormat="1" ht="42" hidden="1" customHeight="1">
      <c r="A164" s="119" t="s">
        <v>243</v>
      </c>
      <c r="B164" s="89" t="s">
        <v>244</v>
      </c>
      <c r="C164" s="40">
        <v>15</v>
      </c>
      <c r="D164" s="40">
        <v>14</v>
      </c>
      <c r="E164" s="31"/>
      <c r="F164" s="32"/>
      <c r="G164" s="44"/>
      <c r="H164" s="32"/>
      <c r="I164" s="32"/>
      <c r="J164" s="33"/>
      <c r="K164" s="34"/>
      <c r="L164" s="61"/>
    </row>
    <row r="165" spans="1:12" s="39" customFormat="1" ht="30.75" hidden="1" customHeight="1">
      <c r="A165" s="119" t="s">
        <v>297</v>
      </c>
      <c r="B165" s="89" t="s">
        <v>383</v>
      </c>
      <c r="C165" s="40">
        <v>12000</v>
      </c>
      <c r="D165" s="40">
        <v>15000</v>
      </c>
      <c r="E165" s="31"/>
      <c r="F165" s="32"/>
      <c r="G165" s="44"/>
      <c r="H165" s="32"/>
      <c r="I165" s="32"/>
      <c r="J165" s="33"/>
      <c r="K165" s="34"/>
      <c r="L165" s="61"/>
    </row>
    <row r="166" spans="1:12" s="39" customFormat="1" ht="31.5" hidden="1" customHeight="1">
      <c r="A166" s="119" t="s">
        <v>177</v>
      </c>
      <c r="B166" s="30" t="s">
        <v>147</v>
      </c>
      <c r="C166" s="40"/>
      <c r="D166" s="40"/>
      <c r="E166" s="31" t="e">
        <f>D166*100/#REF!</f>
        <v>#REF!</v>
      </c>
      <c r="F166" s="32">
        <f>G166*4</f>
        <v>626</v>
      </c>
      <c r="G166" s="44">
        <f>I166*25/50</f>
        <v>156.5</v>
      </c>
      <c r="H166" s="32">
        <v>25</v>
      </c>
      <c r="I166" s="32">
        <v>313</v>
      </c>
      <c r="J166" s="33" t="s">
        <v>26</v>
      </c>
      <c r="K166" s="34">
        <f t="shared" si="3"/>
        <v>156.5</v>
      </c>
      <c r="L166" s="61"/>
    </row>
    <row r="167" spans="1:12" s="39" customFormat="1" ht="21" hidden="1" customHeight="1">
      <c r="A167" s="119" t="s">
        <v>178</v>
      </c>
      <c r="B167" s="30" t="s">
        <v>148</v>
      </c>
      <c r="C167" s="40">
        <v>13250</v>
      </c>
      <c r="D167" s="40">
        <v>13700</v>
      </c>
      <c r="E167" s="31"/>
      <c r="F167" s="32"/>
      <c r="G167" s="44"/>
      <c r="H167" s="32"/>
      <c r="I167" s="32"/>
      <c r="J167" s="33"/>
      <c r="K167" s="34"/>
      <c r="L167" s="61"/>
    </row>
    <row r="168" spans="1:12" s="46" customFormat="1" ht="41.25" hidden="1" customHeight="1">
      <c r="A168" s="119" t="s">
        <v>179</v>
      </c>
      <c r="B168" s="30" t="s">
        <v>292</v>
      </c>
      <c r="C168" s="40"/>
      <c r="D168" s="40"/>
      <c r="E168" s="24"/>
      <c r="F168" s="24"/>
      <c r="G168" s="24"/>
      <c r="H168" s="24"/>
      <c r="I168" s="24"/>
      <c r="J168" s="24"/>
      <c r="K168" s="45"/>
      <c r="L168" s="63"/>
    </row>
    <row r="169" spans="1:12" s="46" customFormat="1" ht="23.25" hidden="1" customHeight="1">
      <c r="A169" s="119" t="s">
        <v>182</v>
      </c>
      <c r="B169" s="30" t="s">
        <v>183</v>
      </c>
      <c r="C169" s="40"/>
      <c r="D169" s="40"/>
      <c r="E169" s="24"/>
      <c r="F169" s="24"/>
      <c r="G169" s="24"/>
      <c r="H169" s="24"/>
      <c r="I169" s="24"/>
      <c r="J169" s="24"/>
      <c r="K169" s="45"/>
      <c r="L169" s="63"/>
    </row>
    <row r="170" spans="1:12" ht="23.25" hidden="1" customHeight="1">
      <c r="A170" s="123"/>
      <c r="B170" s="1" t="s">
        <v>273</v>
      </c>
      <c r="C170" s="13">
        <f>C12</f>
        <v>9117443</v>
      </c>
      <c r="D170" s="13">
        <f>D12</f>
        <v>9575042</v>
      </c>
      <c r="L170" s="58">
        <f>D170+D210</f>
        <v>9364392</v>
      </c>
    </row>
    <row r="171" spans="1:12" ht="42" customHeight="1">
      <c r="A171" s="123" t="s">
        <v>227</v>
      </c>
      <c r="B171" s="69" t="s">
        <v>384</v>
      </c>
      <c r="C171" s="115">
        <f>C173</f>
        <v>6189875.7000000002</v>
      </c>
      <c r="D171" s="13">
        <f>D173</f>
        <v>6344131</v>
      </c>
      <c r="L171" s="58"/>
    </row>
    <row r="172" spans="1:12" ht="24.75" customHeight="1">
      <c r="A172" s="123"/>
      <c r="B172" s="69" t="s">
        <v>462</v>
      </c>
      <c r="C172" s="115"/>
      <c r="D172" s="115"/>
      <c r="L172" s="58"/>
    </row>
    <row r="173" spans="1:12" ht="44.25" hidden="1" customHeight="1">
      <c r="A173" s="124" t="s">
        <v>228</v>
      </c>
      <c r="B173" s="27" t="s">
        <v>229</v>
      </c>
      <c r="C173" s="114">
        <f>C174+C176+C185+C205</f>
        <v>6189875.7000000002</v>
      </c>
      <c r="D173" s="125">
        <f>D174+D176+D185+D205</f>
        <v>6344131</v>
      </c>
      <c r="L173" s="82">
        <f>D171-6966755.67064</f>
        <v>-622624.67064000014</v>
      </c>
    </row>
    <row r="174" spans="1:12" ht="27" customHeight="1">
      <c r="A174" s="12" t="s">
        <v>491</v>
      </c>
      <c r="B174" s="69" t="s">
        <v>463</v>
      </c>
      <c r="C174" s="125">
        <f>C175</f>
        <v>83749</v>
      </c>
      <c r="D174" s="125">
        <f>D175</f>
        <v>87101</v>
      </c>
      <c r="L174" s="58"/>
    </row>
    <row r="175" spans="1:12" ht="42.75" hidden="1" customHeight="1">
      <c r="A175" s="9" t="s">
        <v>490</v>
      </c>
      <c r="B175" s="7" t="s">
        <v>343</v>
      </c>
      <c r="C175" s="126">
        <v>83749</v>
      </c>
      <c r="D175" s="126">
        <v>87101</v>
      </c>
    </row>
    <row r="176" spans="1:12" ht="42.75" customHeight="1">
      <c r="A176" s="12" t="s">
        <v>492</v>
      </c>
      <c r="B176" s="69" t="s">
        <v>465</v>
      </c>
      <c r="C176" s="125">
        <f>C177+C179+C180+C181+C182+C183+C184+C178</f>
        <v>1034973</v>
      </c>
      <c r="D176" s="125">
        <f>D177+D179+D180+D181+D182+D183+D184</f>
        <v>1000000</v>
      </c>
    </row>
    <row r="177" spans="1:13" ht="42.75" hidden="1" customHeight="1">
      <c r="A177" s="12"/>
      <c r="B177" s="131" t="s">
        <v>506</v>
      </c>
      <c r="C177" s="135"/>
      <c r="D177" s="135">
        <v>1000000</v>
      </c>
    </row>
    <row r="178" spans="1:13" ht="42.75" hidden="1" customHeight="1">
      <c r="A178" s="12"/>
      <c r="B178" s="131" t="s">
        <v>507</v>
      </c>
      <c r="C178" s="135">
        <v>1034973</v>
      </c>
      <c r="D178" s="135"/>
    </row>
    <row r="179" spans="1:13" ht="61.5" hidden="1" customHeight="1">
      <c r="A179" s="9" t="s">
        <v>494</v>
      </c>
      <c r="B179" s="7" t="s">
        <v>493</v>
      </c>
      <c r="C179" s="127"/>
      <c r="D179" s="127"/>
      <c r="M179" s="47"/>
    </row>
    <row r="180" spans="1:13" ht="86.25" hidden="1" customHeight="1">
      <c r="A180" s="9" t="s">
        <v>495</v>
      </c>
      <c r="B180" s="7" t="s">
        <v>298</v>
      </c>
      <c r="C180" s="126">
        <f>50000-50000</f>
        <v>0</v>
      </c>
      <c r="D180" s="126">
        <f>50000-50000</f>
        <v>0</v>
      </c>
    </row>
    <row r="181" spans="1:13" ht="80.25" hidden="1" customHeight="1">
      <c r="A181" s="9" t="s">
        <v>497</v>
      </c>
      <c r="B181" s="7" t="s">
        <v>299</v>
      </c>
      <c r="C181" s="128"/>
      <c r="D181" s="128"/>
    </row>
    <row r="182" spans="1:13" ht="49.5" hidden="1" customHeight="1">
      <c r="A182" s="9" t="s">
        <v>498</v>
      </c>
      <c r="B182" s="7" t="s">
        <v>300</v>
      </c>
      <c r="C182" s="129">
        <f>23374.613-23374.613</f>
        <v>0</v>
      </c>
      <c r="D182" s="129">
        <f>23374.613-23374.613</f>
        <v>0</v>
      </c>
    </row>
    <row r="183" spans="1:13" ht="58.5" hidden="1" customHeight="1">
      <c r="A183" s="9" t="s">
        <v>499</v>
      </c>
      <c r="B183" s="7" t="s">
        <v>301</v>
      </c>
      <c r="C183" s="128"/>
      <c r="D183" s="128"/>
    </row>
    <row r="184" spans="1:13" ht="38.25" hidden="1" customHeight="1">
      <c r="A184" s="9" t="s">
        <v>496</v>
      </c>
      <c r="B184" s="7" t="s">
        <v>368</v>
      </c>
      <c r="C184" s="126"/>
      <c r="D184" s="126"/>
      <c r="L184" s="59" t="s">
        <v>466</v>
      </c>
    </row>
    <row r="185" spans="1:13" ht="30" customHeight="1">
      <c r="A185" s="12" t="s">
        <v>500</v>
      </c>
      <c r="B185" s="1" t="s">
        <v>464</v>
      </c>
      <c r="C185" s="114">
        <f>C186+C187+C188+C189+C190+C191+C192+C193+C194+C195+C196+C197+C198+C199+C200+C201+C202+C203</f>
        <v>5071153.7</v>
      </c>
      <c r="D185" s="125">
        <f>D186+D187+D188+D189+D190+D191+D192+D193+D194+D195+D196+D197+D198+D199+D200+D201+D202+D203</f>
        <v>5257030</v>
      </c>
    </row>
    <row r="186" spans="1:13" ht="95.25" hidden="1" customHeight="1">
      <c r="A186" s="130" t="s">
        <v>501</v>
      </c>
      <c r="B186" s="131" t="s">
        <v>416</v>
      </c>
      <c r="C186" s="8">
        <v>3042308.5</v>
      </c>
      <c r="D186" s="8">
        <v>3141585.2</v>
      </c>
    </row>
    <row r="187" spans="1:13" ht="39.75" hidden="1" customHeight="1">
      <c r="A187" s="71" t="s">
        <v>245</v>
      </c>
      <c r="B187" s="131" t="s">
        <v>431</v>
      </c>
      <c r="C187" s="126"/>
      <c r="D187" s="126"/>
      <c r="M187" s="47"/>
    </row>
    <row r="188" spans="1:13" ht="61.5" hidden="1" customHeight="1">
      <c r="A188" s="130" t="s">
        <v>501</v>
      </c>
      <c r="B188" s="131" t="s">
        <v>417</v>
      </c>
      <c r="C188" s="8">
        <v>1880054.6</v>
      </c>
      <c r="D188" s="8">
        <v>1966590.8</v>
      </c>
      <c r="M188" s="47"/>
    </row>
    <row r="189" spans="1:13" ht="63" hidden="1" customHeight="1">
      <c r="A189" s="9"/>
      <c r="B189" s="131" t="s">
        <v>418</v>
      </c>
      <c r="C189" s="8"/>
      <c r="D189" s="8"/>
      <c r="M189" s="47"/>
    </row>
    <row r="190" spans="1:13" ht="66" hidden="1" customHeight="1">
      <c r="A190" s="9"/>
      <c r="B190" s="7" t="s">
        <v>419</v>
      </c>
      <c r="C190" s="126">
        <v>17996</v>
      </c>
      <c r="D190" s="126">
        <v>17996</v>
      </c>
      <c r="M190" s="47"/>
    </row>
    <row r="191" spans="1:13" ht="79.5" hidden="1" customHeight="1">
      <c r="A191" s="9"/>
      <c r="B191" s="7" t="s">
        <v>420</v>
      </c>
      <c r="C191" s="126">
        <v>4185</v>
      </c>
      <c r="D191" s="126">
        <v>4185</v>
      </c>
    </row>
    <row r="192" spans="1:13" ht="57.75" hidden="1" customHeight="1">
      <c r="A192" s="9"/>
      <c r="B192" s="7" t="s">
        <v>421</v>
      </c>
      <c r="C192" s="126">
        <v>1962</v>
      </c>
      <c r="D192" s="126">
        <v>1962</v>
      </c>
    </row>
    <row r="193" spans="1:13" ht="79.5" hidden="1" customHeight="1">
      <c r="A193" s="9"/>
      <c r="B193" s="7" t="s">
        <v>422</v>
      </c>
      <c r="C193" s="8"/>
      <c r="D193" s="8"/>
    </row>
    <row r="194" spans="1:13" ht="42" hidden="1" customHeight="1">
      <c r="A194" s="9"/>
      <c r="B194" s="7" t="s">
        <v>423</v>
      </c>
      <c r="C194" s="126">
        <v>79560</v>
      </c>
      <c r="D194" s="126">
        <v>79560</v>
      </c>
    </row>
    <row r="195" spans="1:13" ht="57.75" hidden="1" customHeight="1">
      <c r="A195" s="132"/>
      <c r="B195" s="7" t="s">
        <v>424</v>
      </c>
      <c r="C195" s="133">
        <v>17816</v>
      </c>
      <c r="D195" s="133">
        <v>17816</v>
      </c>
    </row>
    <row r="196" spans="1:13" ht="44.25" hidden="1" customHeight="1">
      <c r="A196" s="9"/>
      <c r="B196" s="7" t="s">
        <v>425</v>
      </c>
      <c r="C196" s="8">
        <v>16708</v>
      </c>
      <c r="D196" s="8">
        <v>16708</v>
      </c>
    </row>
    <row r="197" spans="1:13" ht="58.5" hidden="1" customHeight="1">
      <c r="A197" s="9"/>
      <c r="B197" s="7" t="s">
        <v>426</v>
      </c>
      <c r="C197" s="126"/>
      <c r="D197" s="126"/>
    </row>
    <row r="198" spans="1:13" ht="48" hidden="1" customHeight="1">
      <c r="A198" s="9"/>
      <c r="B198" s="7" t="s">
        <v>427</v>
      </c>
      <c r="C198" s="126"/>
      <c r="D198" s="126"/>
    </row>
    <row r="199" spans="1:13" ht="81" hidden="1" customHeight="1">
      <c r="A199" s="9" t="s">
        <v>502</v>
      </c>
      <c r="B199" s="7" t="s">
        <v>428</v>
      </c>
      <c r="C199" s="8">
        <v>7115</v>
      </c>
      <c r="D199" s="8">
        <v>7115</v>
      </c>
    </row>
    <row r="200" spans="1:13" ht="59.25" hidden="1" customHeight="1">
      <c r="A200" s="130" t="s">
        <v>503</v>
      </c>
      <c r="B200" s="7" t="s">
        <v>429</v>
      </c>
      <c r="C200" s="8">
        <v>3010.9</v>
      </c>
      <c r="D200" s="8">
        <v>3010.9</v>
      </c>
      <c r="M200" s="47"/>
    </row>
    <row r="201" spans="1:13" ht="85.5" hidden="1" customHeight="1">
      <c r="A201" s="9" t="s">
        <v>504</v>
      </c>
      <c r="B201" s="7" t="s">
        <v>430</v>
      </c>
      <c r="C201" s="8"/>
      <c r="D201" s="8"/>
    </row>
    <row r="202" spans="1:13" ht="75.75" hidden="1" customHeight="1">
      <c r="A202" s="71" t="s">
        <v>461</v>
      </c>
      <c r="B202" s="7" t="s">
        <v>457</v>
      </c>
      <c r="C202" s="8">
        <v>437.7</v>
      </c>
      <c r="D202" s="8">
        <v>501.1</v>
      </c>
    </row>
    <row r="203" spans="1:13" ht="78.75" hidden="1" customHeight="1">
      <c r="A203" s="9" t="s">
        <v>505</v>
      </c>
      <c r="B203" s="7" t="s">
        <v>458</v>
      </c>
      <c r="C203" s="8"/>
      <c r="D203" s="8"/>
      <c r="M203" s="47"/>
    </row>
    <row r="204" spans="1:13" ht="42" hidden="1" customHeight="1">
      <c r="A204" s="10"/>
      <c r="B204" s="7"/>
      <c r="C204" s="8"/>
      <c r="D204" s="8"/>
    </row>
    <row r="205" spans="1:13" ht="26.25" hidden="1" customHeight="1">
      <c r="A205" s="12"/>
      <c r="B205" s="134"/>
      <c r="C205" s="8">
        <f>SUM(C206:C207)</f>
        <v>0</v>
      </c>
      <c r="D205" s="8">
        <f>SUM(D206:D207)</f>
        <v>0</v>
      </c>
    </row>
    <row r="206" spans="1:13" ht="77.25" hidden="1" customHeight="1">
      <c r="A206" s="9"/>
      <c r="B206" s="7"/>
      <c r="C206" s="8"/>
      <c r="D206" s="8"/>
      <c r="L206" s="66"/>
      <c r="M206" s="67"/>
    </row>
    <row r="207" spans="1:13" ht="42.75" hidden="1" customHeight="1">
      <c r="A207" s="9"/>
      <c r="B207" s="7"/>
      <c r="C207" s="8"/>
      <c r="D207" s="8"/>
      <c r="L207" s="70"/>
    </row>
    <row r="208" spans="1:13" ht="11.25" customHeight="1">
      <c r="A208" s="6"/>
      <c r="B208" s="7"/>
      <c r="C208" s="11"/>
      <c r="D208" s="11"/>
    </row>
    <row r="209" spans="1:15" ht="30" customHeight="1">
      <c r="A209" s="6"/>
      <c r="B209" s="1" t="s">
        <v>27</v>
      </c>
      <c r="C209" s="114">
        <f>C12+C171</f>
        <v>15307318.699999999</v>
      </c>
      <c r="D209" s="125">
        <f>D12+D171</f>
        <v>15919173</v>
      </c>
      <c r="L209" s="81"/>
      <c r="M209" s="81"/>
    </row>
    <row r="210" spans="1:15" ht="27" customHeight="1">
      <c r="A210" s="72"/>
      <c r="B210" s="90" t="s">
        <v>29</v>
      </c>
      <c r="C210" s="54">
        <f>C209-C213</f>
        <v>-209700.00000000186</v>
      </c>
      <c r="D210" s="54">
        <f>D209-D213</f>
        <v>-210650</v>
      </c>
      <c r="L210" s="64">
        <f>-C210/C12*100</f>
        <v>2.2999869590629949</v>
      </c>
      <c r="M210" s="136">
        <f>-D210/D12*100</f>
        <v>2.199990349911781</v>
      </c>
      <c r="O210" s="48"/>
    </row>
    <row r="211" spans="1:15" ht="15.75" customHeight="1">
      <c r="A211" s="91"/>
      <c r="B211" s="92"/>
      <c r="C211" s="49"/>
      <c r="M211" s="50"/>
      <c r="N211" s="51"/>
    </row>
    <row r="212" spans="1:15" ht="15.75" hidden="1" customHeight="1">
      <c r="A212" s="91"/>
      <c r="B212" s="92"/>
      <c r="C212" s="140">
        <v>15517018.699999999</v>
      </c>
      <c r="D212" s="49">
        <v>16129823</v>
      </c>
      <c r="M212" s="50"/>
      <c r="N212" s="51"/>
    </row>
    <row r="213" spans="1:15" ht="28.5" customHeight="1">
      <c r="A213" s="93"/>
      <c r="B213" s="92" t="s">
        <v>28</v>
      </c>
      <c r="C213" s="98">
        <f>C215+C228+C233+C239+C245+C251+C258+C262+C268+C272</f>
        <v>15517018.700000001</v>
      </c>
      <c r="D213" s="103">
        <f>D215+D228+D233+D239+D245+D251+D258+D262+D268+D272</f>
        <v>16129823</v>
      </c>
      <c r="L213" s="101">
        <f>C209-C212</f>
        <v>-209700</v>
      </c>
      <c r="M213" s="101">
        <f>D209-D212</f>
        <v>-210650</v>
      </c>
      <c r="N213" s="52"/>
    </row>
    <row r="214" spans="1:15">
      <c r="A214" s="95"/>
      <c r="B214" s="18" t="s">
        <v>30</v>
      </c>
      <c r="C214" s="55"/>
      <c r="D214" s="55"/>
      <c r="L214" s="96"/>
      <c r="M214" s="59"/>
    </row>
    <row r="215" spans="1:15" ht="33" customHeight="1">
      <c r="A215" s="97" t="s">
        <v>76</v>
      </c>
      <c r="B215" s="92" t="s">
        <v>31</v>
      </c>
      <c r="C215" s="103">
        <f>C217+C218+C219+C220+C221+C222+C223+C216</f>
        <v>3094945</v>
      </c>
      <c r="D215" s="103">
        <f>D217+D218+D219+D220+D221+D222+D223+D216</f>
        <v>3858547</v>
      </c>
      <c r="L215" s="58">
        <f>C213-C171+C174</f>
        <v>9410892</v>
      </c>
      <c r="M215" s="58">
        <f>D213-D171+D174</f>
        <v>9872793</v>
      </c>
    </row>
    <row r="216" spans="1:15" ht="45.75" customHeight="1">
      <c r="A216" s="95" t="s">
        <v>433</v>
      </c>
      <c r="B216" s="18" t="s">
        <v>432</v>
      </c>
      <c r="C216" s="99">
        <v>4556</v>
      </c>
      <c r="D216" s="99">
        <v>4556</v>
      </c>
      <c r="L216" s="58">
        <f>L215*2.5/100</f>
        <v>235272.3</v>
      </c>
      <c r="M216" s="58">
        <f>M215*5/100</f>
        <v>493639.65</v>
      </c>
    </row>
    <row r="217" spans="1:15" ht="64.5" customHeight="1">
      <c r="A217" s="95" t="s">
        <v>51</v>
      </c>
      <c r="B217" s="18" t="s">
        <v>253</v>
      </c>
      <c r="C217" s="55">
        <v>144938</v>
      </c>
      <c r="D217" s="55">
        <v>136889</v>
      </c>
      <c r="M217" s="94"/>
    </row>
    <row r="218" spans="1:15" ht="62.25" customHeight="1">
      <c r="A218" s="95" t="s">
        <v>52</v>
      </c>
      <c r="B218" s="18" t="s">
        <v>254</v>
      </c>
      <c r="C218" s="55">
        <v>1150116</v>
      </c>
      <c r="D218" s="55">
        <v>1149392</v>
      </c>
      <c r="L218" s="94"/>
      <c r="M218" s="59"/>
    </row>
    <row r="219" spans="1:15" ht="31.5" hidden="1" customHeight="1">
      <c r="A219" s="95" t="s">
        <v>318</v>
      </c>
      <c r="B219" s="18" t="s">
        <v>319</v>
      </c>
      <c r="C219" s="55"/>
      <c r="D219" s="55"/>
      <c r="L219" s="94"/>
      <c r="M219" s="59"/>
    </row>
    <row r="220" spans="1:15" ht="43.5" customHeight="1">
      <c r="A220" s="95" t="s">
        <v>53</v>
      </c>
      <c r="B220" s="18" t="s">
        <v>255</v>
      </c>
      <c r="C220" s="55">
        <v>50900</v>
      </c>
      <c r="D220" s="55">
        <v>50895</v>
      </c>
      <c r="L220" s="94"/>
      <c r="M220" s="59"/>
    </row>
    <row r="221" spans="1:15" ht="33" customHeight="1">
      <c r="A221" s="95" t="s">
        <v>54</v>
      </c>
      <c r="B221" s="18" t="s">
        <v>32</v>
      </c>
      <c r="C221" s="55">
        <v>59063</v>
      </c>
      <c r="D221" s="55">
        <v>9063</v>
      </c>
      <c r="L221" s="94"/>
      <c r="M221" s="59"/>
    </row>
    <row r="222" spans="1:15" ht="30" customHeight="1">
      <c r="A222" s="95" t="s">
        <v>316</v>
      </c>
      <c r="B222" s="18" t="s">
        <v>291</v>
      </c>
      <c r="C222" s="55">
        <v>50000</v>
      </c>
      <c r="D222" s="55">
        <v>50000</v>
      </c>
      <c r="L222" s="94"/>
      <c r="M222" s="59"/>
    </row>
    <row r="223" spans="1:15" ht="29.25" customHeight="1">
      <c r="A223" s="95" t="s">
        <v>317</v>
      </c>
      <c r="B223" s="18" t="s">
        <v>33</v>
      </c>
      <c r="C223" s="55">
        <v>1635372</v>
      </c>
      <c r="D223" s="55">
        <v>2457752</v>
      </c>
      <c r="L223" s="94"/>
      <c r="M223" s="59"/>
    </row>
    <row r="224" spans="1:15" ht="10.5" hidden="1" customHeight="1">
      <c r="A224" s="95"/>
      <c r="B224" s="18" t="s">
        <v>30</v>
      </c>
      <c r="C224" s="73"/>
      <c r="D224" s="73"/>
      <c r="L224" s="94"/>
      <c r="M224" s="59"/>
    </row>
    <row r="225" spans="1:13" ht="21" hidden="1" customHeight="1">
      <c r="A225" s="97" t="s">
        <v>194</v>
      </c>
      <c r="B225" s="100" t="s">
        <v>195</v>
      </c>
      <c r="C225" s="55">
        <f>C226</f>
        <v>0</v>
      </c>
      <c r="D225" s="55">
        <f>D226</f>
        <v>0</v>
      </c>
      <c r="L225" s="101"/>
      <c r="M225" s="59"/>
    </row>
    <row r="226" spans="1:13" ht="21" hidden="1" customHeight="1">
      <c r="A226" s="95" t="s">
        <v>246</v>
      </c>
      <c r="B226" s="102" t="s">
        <v>196</v>
      </c>
      <c r="C226" s="55"/>
      <c r="D226" s="55"/>
      <c r="L226" s="94"/>
      <c r="M226" s="59"/>
    </row>
    <row r="227" spans="1:13" ht="10.5" customHeight="1">
      <c r="A227" s="95"/>
      <c r="B227" s="18"/>
      <c r="C227" s="73"/>
      <c r="D227" s="73"/>
      <c r="L227" s="94"/>
      <c r="M227" s="59"/>
    </row>
    <row r="228" spans="1:13" ht="46.5" customHeight="1">
      <c r="A228" s="97" t="s">
        <v>75</v>
      </c>
      <c r="B228" s="92" t="s">
        <v>34</v>
      </c>
      <c r="C228" s="103">
        <f>SUM(C229:C231)</f>
        <v>130056</v>
      </c>
      <c r="D228" s="103">
        <f>SUM(D229:D231)</f>
        <v>130126</v>
      </c>
      <c r="L228" s="104"/>
      <c r="M228" s="59"/>
    </row>
    <row r="229" spans="1:13" hidden="1">
      <c r="A229" s="95" t="s">
        <v>55</v>
      </c>
      <c r="B229" s="18" t="s">
        <v>35</v>
      </c>
      <c r="C229" s="55"/>
      <c r="D229" s="55"/>
      <c r="L229" s="94"/>
      <c r="M229" s="59"/>
    </row>
    <row r="230" spans="1:13" ht="51" customHeight="1">
      <c r="A230" s="95" t="s">
        <v>56</v>
      </c>
      <c r="B230" s="18" t="s">
        <v>256</v>
      </c>
      <c r="C230" s="55">
        <v>112015</v>
      </c>
      <c r="D230" s="55">
        <v>112043</v>
      </c>
      <c r="L230" s="94"/>
      <c r="M230" s="59"/>
    </row>
    <row r="231" spans="1:13" ht="37.5" customHeight="1">
      <c r="A231" s="95" t="s">
        <v>247</v>
      </c>
      <c r="B231" s="18" t="s">
        <v>150</v>
      </c>
      <c r="C231" s="55">
        <v>18041</v>
      </c>
      <c r="D231" s="55">
        <v>18083</v>
      </c>
      <c r="L231" s="94"/>
      <c r="M231" s="59"/>
    </row>
    <row r="232" spans="1:13" ht="12" customHeight="1">
      <c r="A232" s="95"/>
      <c r="B232" s="18" t="s">
        <v>30</v>
      </c>
      <c r="C232" s="55"/>
      <c r="D232" s="55"/>
      <c r="L232" s="94"/>
      <c r="M232" s="59"/>
    </row>
    <row r="233" spans="1:13" ht="30.75" customHeight="1">
      <c r="A233" s="97" t="s">
        <v>74</v>
      </c>
      <c r="B233" s="92" t="s">
        <v>36</v>
      </c>
      <c r="C233" s="98">
        <f>SUM(C234:C237)</f>
        <v>1568637.7</v>
      </c>
      <c r="D233" s="98">
        <f>SUM(D234:D237)</f>
        <v>1154560.1000000001</v>
      </c>
      <c r="L233" s="105"/>
      <c r="M233" s="59"/>
    </row>
    <row r="234" spans="1:13" ht="30.75" customHeight="1">
      <c r="A234" s="116" t="s">
        <v>459</v>
      </c>
      <c r="B234" s="89" t="s">
        <v>460</v>
      </c>
      <c r="C234" s="117">
        <v>437.7</v>
      </c>
      <c r="D234" s="117">
        <v>501.1</v>
      </c>
      <c r="L234" s="105"/>
      <c r="M234" s="59"/>
    </row>
    <row r="235" spans="1:13" ht="30.75" customHeight="1">
      <c r="A235" s="95" t="s">
        <v>57</v>
      </c>
      <c r="B235" s="18" t="s">
        <v>151</v>
      </c>
      <c r="C235" s="55">
        <v>26646</v>
      </c>
      <c r="D235" s="55">
        <v>26851</v>
      </c>
      <c r="L235" s="94"/>
      <c r="M235" s="59"/>
    </row>
    <row r="236" spans="1:13" ht="27" customHeight="1">
      <c r="A236" s="95" t="s">
        <v>58</v>
      </c>
      <c r="B236" s="18" t="s">
        <v>321</v>
      </c>
      <c r="C236" s="55">
        <v>1476632</v>
      </c>
      <c r="D236" s="55">
        <v>1062274</v>
      </c>
      <c r="L236" s="94"/>
      <c r="M236" s="59"/>
    </row>
    <row r="237" spans="1:13" ht="30.75" customHeight="1">
      <c r="A237" s="95" t="s">
        <v>248</v>
      </c>
      <c r="B237" s="18" t="s">
        <v>37</v>
      </c>
      <c r="C237" s="55">
        <v>64922</v>
      </c>
      <c r="D237" s="55">
        <v>64934</v>
      </c>
      <c r="L237" s="94"/>
      <c r="M237" s="59"/>
    </row>
    <row r="238" spans="1:13" ht="12" customHeight="1">
      <c r="A238" s="95"/>
      <c r="B238" s="18" t="s">
        <v>30</v>
      </c>
      <c r="C238" s="55"/>
      <c r="D238" s="55"/>
      <c r="L238" s="94"/>
      <c r="M238" s="59"/>
    </row>
    <row r="239" spans="1:13" ht="29.25" customHeight="1">
      <c r="A239" s="97" t="s">
        <v>73</v>
      </c>
      <c r="B239" s="92" t="s">
        <v>38</v>
      </c>
      <c r="C239" s="103">
        <f>C240+C241+C243+C242</f>
        <v>406747</v>
      </c>
      <c r="D239" s="103">
        <f>D240+D241+D243+D242</f>
        <v>386853</v>
      </c>
      <c r="L239" s="105"/>
      <c r="M239" s="58"/>
    </row>
    <row r="240" spans="1:13" ht="29.25" customHeight="1">
      <c r="A240" s="106" t="s">
        <v>59</v>
      </c>
      <c r="B240" s="18" t="s">
        <v>39</v>
      </c>
      <c r="C240" s="55">
        <v>167884</v>
      </c>
      <c r="D240" s="55">
        <v>144621</v>
      </c>
      <c r="L240" s="107"/>
      <c r="M240" s="59"/>
    </row>
    <row r="241" spans="1:13" ht="29.25" customHeight="1">
      <c r="A241" s="106" t="s">
        <v>60</v>
      </c>
      <c r="B241" s="18" t="s">
        <v>40</v>
      </c>
      <c r="C241" s="55">
        <v>15584</v>
      </c>
      <c r="D241" s="55">
        <v>15584</v>
      </c>
      <c r="L241" s="94"/>
      <c r="M241" s="59"/>
    </row>
    <row r="242" spans="1:13" ht="29.25" customHeight="1">
      <c r="A242" s="106" t="s">
        <v>249</v>
      </c>
      <c r="B242" s="18" t="s">
        <v>257</v>
      </c>
      <c r="C242" s="55">
        <v>124314</v>
      </c>
      <c r="D242" s="55">
        <v>127657</v>
      </c>
      <c r="L242" s="94"/>
      <c r="M242" s="59"/>
    </row>
    <row r="243" spans="1:13" ht="22.5" customHeight="1">
      <c r="A243" s="106" t="s">
        <v>250</v>
      </c>
      <c r="B243" s="7" t="s">
        <v>41</v>
      </c>
      <c r="C243" s="55">
        <v>98965</v>
      </c>
      <c r="D243" s="55">
        <v>98991</v>
      </c>
      <c r="L243" s="94"/>
      <c r="M243" s="59"/>
    </row>
    <row r="244" spans="1:13" ht="12" customHeight="1">
      <c r="A244" s="95"/>
      <c r="B244" s="18" t="s">
        <v>30</v>
      </c>
      <c r="C244" s="55"/>
      <c r="D244" s="55"/>
      <c r="L244" s="94"/>
      <c r="M244" s="59"/>
    </row>
    <row r="245" spans="1:13" ht="21" customHeight="1">
      <c r="A245" s="97" t="s">
        <v>72</v>
      </c>
      <c r="B245" s="92" t="s">
        <v>42</v>
      </c>
      <c r="C245" s="103">
        <f>C246+C247</f>
        <v>13481</v>
      </c>
      <c r="D245" s="103">
        <f>D246+D247</f>
        <v>13481</v>
      </c>
      <c r="L245" s="105"/>
      <c r="M245" s="59"/>
    </row>
    <row r="246" spans="1:13" ht="26.25" hidden="1" customHeight="1">
      <c r="A246" s="95" t="s">
        <v>251</v>
      </c>
      <c r="B246" s="88" t="s">
        <v>258</v>
      </c>
      <c r="C246" s="55"/>
      <c r="D246" s="55"/>
      <c r="L246" s="94"/>
      <c r="M246" s="59"/>
    </row>
    <row r="247" spans="1:13" ht="37.5" customHeight="1">
      <c r="A247" s="95" t="s">
        <v>252</v>
      </c>
      <c r="B247" s="18" t="s">
        <v>43</v>
      </c>
      <c r="C247" s="55">
        <v>13481</v>
      </c>
      <c r="D247" s="55">
        <v>13481</v>
      </c>
      <c r="L247" s="94"/>
      <c r="M247" s="59"/>
    </row>
    <row r="248" spans="1:13" ht="54" hidden="1" customHeight="1">
      <c r="A248" s="95"/>
      <c r="B248" s="18" t="s">
        <v>30</v>
      </c>
      <c r="C248" s="55"/>
      <c r="D248" s="55"/>
      <c r="L248" s="94"/>
      <c r="M248" s="59"/>
    </row>
    <row r="249" spans="1:13" ht="51.75" hidden="1" customHeight="1">
      <c r="A249" s="95"/>
      <c r="B249" s="18"/>
      <c r="C249" s="55"/>
      <c r="D249" s="55"/>
      <c r="L249" s="94"/>
      <c r="M249" s="59"/>
    </row>
    <row r="250" spans="1:13" ht="12.75" customHeight="1">
      <c r="A250" s="95"/>
      <c r="B250" s="18"/>
      <c r="C250" s="55"/>
      <c r="D250" s="55"/>
      <c r="L250" s="94"/>
      <c r="M250" s="59"/>
    </row>
    <row r="251" spans="1:13" ht="30" customHeight="1">
      <c r="A251" s="97" t="s">
        <v>71</v>
      </c>
      <c r="B251" s="92" t="s">
        <v>44</v>
      </c>
      <c r="C251" s="98">
        <f>SUM(C252:C256)</f>
        <v>9049989.0999999996</v>
      </c>
      <c r="D251" s="103">
        <f>SUM(D252:D256)</f>
        <v>9321501</v>
      </c>
      <c r="L251" s="96"/>
      <c r="M251" s="65"/>
    </row>
    <row r="252" spans="1:13" ht="30" customHeight="1">
      <c r="A252" s="95" t="s">
        <v>61</v>
      </c>
      <c r="B252" s="18" t="s">
        <v>45</v>
      </c>
      <c r="C252" s="73">
        <v>3166844.6</v>
      </c>
      <c r="D252" s="73">
        <v>3263309.8</v>
      </c>
      <c r="L252" s="108"/>
      <c r="M252" s="59"/>
    </row>
    <row r="253" spans="1:13" ht="30" customHeight="1">
      <c r="A253" s="95" t="s">
        <v>62</v>
      </c>
      <c r="B253" s="18" t="s">
        <v>46</v>
      </c>
      <c r="C253" s="73">
        <v>4059960.5</v>
      </c>
      <c r="D253" s="73">
        <v>4176795.2</v>
      </c>
      <c r="L253" s="101"/>
      <c r="M253" s="59"/>
    </row>
    <row r="254" spans="1:13" ht="30" customHeight="1">
      <c r="A254" s="95" t="s">
        <v>468</v>
      </c>
      <c r="B254" s="18" t="s">
        <v>469</v>
      </c>
      <c r="C254" s="55">
        <v>1620305</v>
      </c>
      <c r="D254" s="55">
        <v>1678439</v>
      </c>
      <c r="L254" s="101"/>
      <c r="M254" s="59"/>
    </row>
    <row r="255" spans="1:13" ht="30" customHeight="1">
      <c r="A255" s="95" t="s">
        <v>63</v>
      </c>
      <c r="B255" s="18" t="s">
        <v>467</v>
      </c>
      <c r="C255" s="55">
        <v>35224</v>
      </c>
      <c r="D255" s="55">
        <v>35277</v>
      </c>
      <c r="L255" s="108"/>
      <c r="M255" s="59"/>
    </row>
    <row r="256" spans="1:13" ht="30" customHeight="1">
      <c r="A256" s="95" t="s">
        <v>64</v>
      </c>
      <c r="B256" s="18" t="s">
        <v>47</v>
      </c>
      <c r="C256" s="55">
        <v>167655</v>
      </c>
      <c r="D256" s="55">
        <v>167680</v>
      </c>
      <c r="L256" s="108"/>
      <c r="M256" s="59"/>
    </row>
    <row r="257" spans="1:13" ht="12" customHeight="1">
      <c r="A257" s="95"/>
      <c r="B257" s="18" t="s">
        <v>30</v>
      </c>
      <c r="C257" s="55"/>
      <c r="D257" s="55"/>
      <c r="L257" s="94"/>
      <c r="M257" s="59"/>
    </row>
    <row r="258" spans="1:13" ht="29.25" customHeight="1">
      <c r="A258" s="97" t="s">
        <v>65</v>
      </c>
      <c r="B258" s="92" t="s">
        <v>320</v>
      </c>
      <c r="C258" s="103">
        <f>SUM(C259:C260)</f>
        <v>289299</v>
      </c>
      <c r="D258" s="103">
        <f>SUM(D259:D260)</f>
        <v>300582</v>
      </c>
      <c r="L258" s="104"/>
      <c r="M258" s="59"/>
    </row>
    <row r="259" spans="1:13" ht="29.25" customHeight="1">
      <c r="A259" s="95" t="s">
        <v>66</v>
      </c>
      <c r="B259" s="18" t="s">
        <v>48</v>
      </c>
      <c r="C259" s="55">
        <v>276632</v>
      </c>
      <c r="D259" s="55">
        <v>287903</v>
      </c>
      <c r="E259" s="73">
        <f>[3]Бюджет!$C33</f>
        <v>198936500</v>
      </c>
      <c r="F259" s="73">
        <f>[3]Бюджет!$C33</f>
        <v>198936500</v>
      </c>
      <c r="G259" s="73">
        <f>[3]Бюджет!$C33</f>
        <v>198936500</v>
      </c>
      <c r="H259" s="73">
        <f>[3]Бюджет!$C33</f>
        <v>198936500</v>
      </c>
      <c r="I259" s="73">
        <f>[3]Бюджет!$C33</f>
        <v>198936500</v>
      </c>
      <c r="J259" s="73">
        <f>[3]Бюджет!$C33</f>
        <v>198936500</v>
      </c>
      <c r="K259" s="73">
        <f>[3]Бюджет!$C33</f>
        <v>198936500</v>
      </c>
      <c r="L259" s="94"/>
      <c r="M259" s="59"/>
    </row>
    <row r="260" spans="1:13" ht="29.25" customHeight="1">
      <c r="A260" s="95" t="s">
        <v>314</v>
      </c>
      <c r="B260" s="18" t="s">
        <v>315</v>
      </c>
      <c r="C260" s="55">
        <v>12667</v>
      </c>
      <c r="D260" s="55">
        <v>12679</v>
      </c>
      <c r="L260" s="94"/>
      <c r="M260" s="59"/>
    </row>
    <row r="261" spans="1:13" ht="12" customHeight="1">
      <c r="A261" s="95"/>
      <c r="B261" s="18" t="s">
        <v>30</v>
      </c>
      <c r="C261" s="55"/>
      <c r="D261" s="55"/>
      <c r="L261" s="94"/>
      <c r="M261" s="59"/>
    </row>
    <row r="262" spans="1:13" ht="31.5" customHeight="1">
      <c r="A262" s="97" t="s">
        <v>67</v>
      </c>
      <c r="B262" s="92" t="s">
        <v>49</v>
      </c>
      <c r="C262" s="98">
        <f>SUM(C263:C266)</f>
        <v>437143.9</v>
      </c>
      <c r="D262" s="98">
        <f>SUM(D263:D266)</f>
        <v>437437.9</v>
      </c>
      <c r="L262" s="104"/>
      <c r="M262" s="59"/>
    </row>
    <row r="263" spans="1:13" ht="31.5" customHeight="1">
      <c r="A263" s="95" t="s">
        <v>68</v>
      </c>
      <c r="B263" s="18" t="s">
        <v>50</v>
      </c>
      <c r="C263" s="55">
        <v>62384</v>
      </c>
      <c r="D263" s="55">
        <v>62384</v>
      </c>
      <c r="L263" s="94"/>
      <c r="M263" s="59"/>
    </row>
    <row r="264" spans="1:13" ht="31.5" customHeight="1">
      <c r="A264" s="95" t="s">
        <v>69</v>
      </c>
      <c r="B264" s="109" t="s">
        <v>259</v>
      </c>
      <c r="C264" s="55">
        <v>245428</v>
      </c>
      <c r="D264" s="55">
        <v>245722</v>
      </c>
      <c r="L264" s="94"/>
      <c r="M264" s="59"/>
    </row>
    <row r="265" spans="1:13" ht="31.5" customHeight="1">
      <c r="A265" s="95" t="s">
        <v>70</v>
      </c>
      <c r="B265" s="89" t="s">
        <v>260</v>
      </c>
      <c r="C265" s="73">
        <v>124209.9</v>
      </c>
      <c r="D265" s="73">
        <v>124209.9</v>
      </c>
      <c r="L265" s="94"/>
      <c r="M265" s="59"/>
    </row>
    <row r="266" spans="1:13" ht="31.5" customHeight="1">
      <c r="A266" s="95" t="s">
        <v>352</v>
      </c>
      <c r="B266" s="89" t="s">
        <v>351</v>
      </c>
      <c r="C266" s="55">
        <v>5122</v>
      </c>
      <c r="D266" s="55">
        <v>5122</v>
      </c>
      <c r="L266" s="94"/>
      <c r="M266" s="59"/>
    </row>
    <row r="267" spans="1:13" ht="12.75" customHeight="1">
      <c r="C267" s="49"/>
      <c r="M267" s="59"/>
    </row>
    <row r="268" spans="1:13" ht="30.75" customHeight="1">
      <c r="A268" s="97" t="s">
        <v>310</v>
      </c>
      <c r="B268" s="92" t="s">
        <v>312</v>
      </c>
      <c r="C268" s="103">
        <f>C269+C270</f>
        <v>26720</v>
      </c>
      <c r="D268" s="103">
        <f>D269+D270</f>
        <v>26735</v>
      </c>
      <c r="L268" s="104"/>
      <c r="M268" s="59"/>
    </row>
    <row r="269" spans="1:13" ht="30.75" customHeight="1">
      <c r="A269" s="95" t="s">
        <v>311</v>
      </c>
      <c r="B269" s="18" t="s">
        <v>313</v>
      </c>
      <c r="C269" s="55">
        <v>26720</v>
      </c>
      <c r="D269" s="55">
        <v>26735</v>
      </c>
      <c r="L269" s="94"/>
      <c r="M269" s="59"/>
    </row>
    <row r="270" spans="1:13" ht="30.75" hidden="1" customHeight="1">
      <c r="A270" s="95" t="s">
        <v>439</v>
      </c>
      <c r="B270" s="89" t="s">
        <v>440</v>
      </c>
      <c r="C270" s="55"/>
      <c r="D270" s="55"/>
      <c r="L270" s="94"/>
      <c r="M270" s="59"/>
    </row>
    <row r="271" spans="1:13" ht="12.75" customHeight="1">
      <c r="C271" s="49"/>
      <c r="M271" s="59"/>
    </row>
    <row r="272" spans="1:13" ht="40.5" customHeight="1">
      <c r="A272" s="110" t="s">
        <v>303</v>
      </c>
      <c r="B272" s="111" t="s">
        <v>305</v>
      </c>
      <c r="C272" s="54">
        <f>C273</f>
        <v>500000</v>
      </c>
      <c r="D272" s="54">
        <f>D273</f>
        <v>500000</v>
      </c>
      <c r="M272" s="59"/>
    </row>
    <row r="273" spans="1:14" ht="39.75" customHeight="1">
      <c r="A273" s="95" t="s">
        <v>302</v>
      </c>
      <c r="B273" s="18" t="s">
        <v>304</v>
      </c>
      <c r="C273" s="55">
        <v>500000</v>
      </c>
      <c r="D273" s="55">
        <v>500000</v>
      </c>
      <c r="L273" s="94"/>
      <c r="M273" s="59"/>
    </row>
    <row r="274" spans="1:14" ht="28.5" customHeight="1">
      <c r="A274" s="95"/>
      <c r="B274" s="18"/>
      <c r="C274" s="18"/>
      <c r="D274" s="137"/>
      <c r="L274" s="94"/>
      <c r="M274" s="59"/>
    </row>
    <row r="275" spans="1:14" ht="44.25" hidden="1" customHeight="1">
      <c r="A275" s="97" t="s">
        <v>306</v>
      </c>
      <c r="B275" s="112" t="s">
        <v>308</v>
      </c>
      <c r="C275" s="112"/>
      <c r="D275" s="79">
        <f>D276</f>
        <v>0</v>
      </c>
      <c r="M275" s="59"/>
    </row>
    <row r="276" spans="1:14" ht="31.5" hidden="1">
      <c r="A276" s="95" t="s">
        <v>307</v>
      </c>
      <c r="B276" s="113" t="s">
        <v>309</v>
      </c>
      <c r="C276" s="113"/>
      <c r="D276" s="68">
        <f>'[4]Прил 1'!$F$514</f>
        <v>0</v>
      </c>
      <c r="M276" s="59"/>
    </row>
    <row r="277" spans="1:14" ht="15" hidden="1" customHeight="1">
      <c r="A277" s="95"/>
      <c r="M277" s="59"/>
    </row>
    <row r="278" spans="1:14" hidden="1">
      <c r="A278" s="97" t="s">
        <v>269</v>
      </c>
      <c r="B278" s="56" t="s">
        <v>271</v>
      </c>
      <c r="C278" s="56"/>
      <c r="D278" s="78">
        <f>D279</f>
        <v>0</v>
      </c>
      <c r="M278" s="59"/>
    </row>
    <row r="279" spans="1:14" hidden="1">
      <c r="A279" s="95" t="s">
        <v>270</v>
      </c>
      <c r="B279" s="53" t="s">
        <v>272</v>
      </c>
      <c r="D279" s="57">
        <f>'[4]Прил 1'!$F$518</f>
        <v>0</v>
      </c>
      <c r="M279" s="59"/>
    </row>
    <row r="280" spans="1:14" ht="39" customHeight="1">
      <c r="M280" s="59"/>
    </row>
    <row r="281" spans="1:14">
      <c r="A281" s="74" t="s">
        <v>388</v>
      </c>
      <c r="B281" s="75"/>
      <c r="C281" s="75" t="s">
        <v>385</v>
      </c>
      <c r="D281" s="56" t="s">
        <v>391</v>
      </c>
      <c r="E281" s="49"/>
      <c r="K281" s="22"/>
      <c r="L281" s="23"/>
      <c r="M281" s="59"/>
      <c r="N281" s="59"/>
    </row>
    <row r="282" spans="1:14">
      <c r="A282" s="74" t="s">
        <v>389</v>
      </c>
      <c r="B282" s="76"/>
      <c r="C282" s="76" t="s">
        <v>475</v>
      </c>
      <c r="D282" s="77" t="s">
        <v>392</v>
      </c>
      <c r="M282" s="59"/>
    </row>
    <row r="283" spans="1:14">
      <c r="D283" s="77"/>
      <c r="M283" s="59"/>
    </row>
    <row r="284" spans="1:14">
      <c r="B284" s="56" t="s">
        <v>390</v>
      </c>
      <c r="C284" s="56"/>
      <c r="D284" s="80" t="s">
        <v>386</v>
      </c>
      <c r="M284" s="59"/>
    </row>
    <row r="285" spans="1:14">
      <c r="M285" s="59"/>
    </row>
    <row r="286" spans="1:14">
      <c r="M286" s="59"/>
    </row>
    <row r="287" spans="1:14">
      <c r="M287" s="59"/>
    </row>
  </sheetData>
  <mergeCells count="16">
    <mergeCell ref="L9:L11"/>
    <mergeCell ref="F10:F11"/>
    <mergeCell ref="G10:H10"/>
    <mergeCell ref="I10:J10"/>
    <mergeCell ref="K10:K11"/>
    <mergeCell ref="B1:F1"/>
    <mergeCell ref="B2:F2"/>
    <mergeCell ref="B3:F3"/>
    <mergeCell ref="B4:F4"/>
    <mergeCell ref="E9:E11"/>
    <mergeCell ref="F9:K9"/>
    <mergeCell ref="A5:D5"/>
    <mergeCell ref="A7:D7"/>
    <mergeCell ref="A9:A11"/>
    <mergeCell ref="B9:B11"/>
    <mergeCell ref="C9:D10"/>
  </mergeCells>
  <phoneticPr fontId="0" type="noConversion"/>
  <printOptions horizontalCentered="1"/>
  <pageMargins left="0.59055118110236227" right="0.39370078740157483" top="0.59055118110236227" bottom="0.59055118110236227" header="0.51181102362204722" footer="0.51181102362204722"/>
  <pageSetup paperSize="9" scale="60" pageOrder="overThenDown" orientation="portrait" horizontalDpi="180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DT3FT-BFH4M-GYYH8-PG9C3-8K2FJ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403-4</dc:creator>
  <cp:lastModifiedBy>I.Safonova</cp:lastModifiedBy>
  <cp:lastPrinted>2016-11-23T11:11:25Z</cp:lastPrinted>
  <dcterms:created xsi:type="dcterms:W3CDTF">2004-12-09T14:08:30Z</dcterms:created>
  <dcterms:modified xsi:type="dcterms:W3CDTF">2016-11-25T08:38:23Z</dcterms:modified>
</cp:coreProperties>
</file>