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 tabRatio="694"/>
  </bookViews>
  <sheets>
    <sheet name="решен." sheetId="46" r:id="rId1"/>
    <sheet name="с доп.фин" sheetId="47" r:id="rId2"/>
  </sheets>
  <definedNames>
    <definedName name="_xlnm.Print_Titles" localSheetId="0">решен.!$8:$10</definedName>
  </definedNames>
  <calcPr calcId="145621"/>
</workbook>
</file>

<file path=xl/calcChain.xml><?xml version="1.0" encoding="utf-8"?>
<calcChain xmlns="http://schemas.openxmlformats.org/spreadsheetml/2006/main">
  <c r="I12" i="47" l="1"/>
  <c r="I224" i="47"/>
  <c r="I222" i="47" s="1"/>
  <c r="H224" i="47"/>
  <c r="H222" i="47" s="1"/>
  <c r="H109" i="47"/>
  <c r="H67" i="47"/>
  <c r="H61" i="47"/>
  <c r="H81" i="47"/>
  <c r="I266" i="47"/>
  <c r="H266" i="47"/>
  <c r="I261" i="47"/>
  <c r="H261" i="47"/>
  <c r="I259" i="47"/>
  <c r="I256" i="47" s="1"/>
  <c r="H256" i="47"/>
  <c r="I254" i="47"/>
  <c r="I251" i="47" s="1"/>
  <c r="H251" i="47"/>
  <c r="I248" i="47"/>
  <c r="I245" i="47" s="1"/>
  <c r="I236" i="47" s="1"/>
  <c r="H245" i="47"/>
  <c r="I240" i="47"/>
  <c r="H240" i="47"/>
  <c r="I238" i="47"/>
  <c r="H238" i="47"/>
  <c r="H236" i="47"/>
  <c r="I210" i="47"/>
  <c r="H210" i="47"/>
  <c r="I199" i="47"/>
  <c r="H199" i="47"/>
  <c r="I198" i="47"/>
  <c r="I190" i="47" s="1"/>
  <c r="H190" i="47"/>
  <c r="I180" i="47"/>
  <c r="H180" i="47"/>
  <c r="I169" i="47"/>
  <c r="H169" i="47"/>
  <c r="I158" i="47"/>
  <c r="H158" i="47"/>
  <c r="H139" i="47"/>
  <c r="H138" i="47" s="1"/>
  <c r="I129" i="47"/>
  <c r="I128" i="47" s="1"/>
  <c r="H129" i="47"/>
  <c r="H128" i="47" s="1"/>
  <c r="H126" i="47"/>
  <c r="H119" i="47" s="1"/>
  <c r="I119" i="47"/>
  <c r="I114" i="47"/>
  <c r="H114" i="47"/>
  <c r="I109" i="47"/>
  <c r="I104" i="47"/>
  <c r="H104" i="47"/>
  <c r="H103" i="47"/>
  <c r="H99" i="47" s="1"/>
  <c r="I99" i="47"/>
  <c r="I94" i="47"/>
  <c r="H94" i="47"/>
  <c r="H90" i="47"/>
  <c r="I88" i="47"/>
  <c r="H88" i="47"/>
  <c r="H86" i="47"/>
  <c r="H79" i="47"/>
  <c r="H78" i="47"/>
  <c r="H76" i="47" s="1"/>
  <c r="H75" i="47" s="1"/>
  <c r="I76" i="47"/>
  <c r="I75" i="47" s="1"/>
  <c r="I72" i="47"/>
  <c r="I70" i="47"/>
  <c r="I69" i="47"/>
  <c r="I67" i="47" s="1"/>
  <c r="I65" i="47"/>
  <c r="I64" i="47"/>
  <c r="I63" i="47"/>
  <c r="I61" i="47" s="1"/>
  <c r="I58" i="47"/>
  <c r="I56" i="47"/>
  <c r="I55" i="47"/>
  <c r="H53" i="47"/>
  <c r="I48" i="47"/>
  <c r="I47" i="47"/>
  <c r="I46" i="47"/>
  <c r="H44" i="47"/>
  <c r="I40" i="47"/>
  <c r="I39" i="47"/>
  <c r="I38" i="47"/>
  <c r="H36" i="47"/>
  <c r="I34" i="47"/>
  <c r="I30" i="47" s="1"/>
  <c r="I33" i="47"/>
  <c r="I32" i="47"/>
  <c r="H30" i="47"/>
  <c r="I26" i="47"/>
  <c r="H26" i="47"/>
  <c r="H22" i="47"/>
  <c r="H21" i="47"/>
  <c r="H20" i="47"/>
  <c r="H19" i="47"/>
  <c r="H18" i="47"/>
  <c r="H16" i="47" s="1"/>
  <c r="I16" i="47"/>
  <c r="H17" i="46"/>
  <c r="H82" i="46"/>
  <c r="I72" i="46"/>
  <c r="I44" i="47" l="1"/>
  <c r="I53" i="47"/>
  <c r="I36" i="47"/>
  <c r="I138" i="47"/>
  <c r="H15" i="47"/>
  <c r="H13" i="47"/>
  <c r="H11" i="47" s="1"/>
  <c r="I15" i="47"/>
  <c r="H19" i="46"/>
  <c r="H20" i="46"/>
  <c r="H74" i="46"/>
  <c r="H21" i="46"/>
  <c r="H121" i="46"/>
  <c r="H114" i="46" s="1"/>
  <c r="H18" i="46"/>
  <c r="I15" i="46"/>
  <c r="I24" i="46"/>
  <c r="I51" i="46"/>
  <c r="I84" i="46"/>
  <c r="I71" i="46" s="1"/>
  <c r="I90" i="46"/>
  <c r="I95" i="46"/>
  <c r="I100" i="46"/>
  <c r="I105" i="46"/>
  <c r="I109" i="46"/>
  <c r="I114" i="46"/>
  <c r="I124" i="46"/>
  <c r="I123" i="46" s="1"/>
  <c r="I259" i="46"/>
  <c r="I254" i="46"/>
  <c r="I244" i="46"/>
  <c r="I233" i="46"/>
  <c r="I231" i="46"/>
  <c r="I219" i="46"/>
  <c r="I205" i="46"/>
  <c r="I194" i="46"/>
  <c r="I175" i="46"/>
  <c r="I164" i="46"/>
  <c r="I153" i="46"/>
  <c r="I193" i="46"/>
  <c r="I185" i="46" s="1"/>
  <c r="I252" i="46"/>
  <c r="I249" i="46" s="1"/>
  <c r="I247" i="46"/>
  <c r="I241" i="46"/>
  <c r="I238" i="46" s="1"/>
  <c r="I67" i="46"/>
  <c r="I62" i="46"/>
  <c r="I54" i="46"/>
  <c r="I45" i="46"/>
  <c r="I37" i="46"/>
  <c r="I31" i="46"/>
  <c r="I69" i="46"/>
  <c r="I63" i="46"/>
  <c r="I56" i="46"/>
  <c r="I46" i="46"/>
  <c r="I38" i="46"/>
  <c r="I32" i="46"/>
  <c r="I66" i="46"/>
  <c r="I64" i="46" s="1"/>
  <c r="I61" i="46"/>
  <c r="I59" i="46" s="1"/>
  <c r="I53" i="46"/>
  <c r="I44" i="46"/>
  <c r="I42" i="46" s="1"/>
  <c r="I36" i="46"/>
  <c r="I34" i="46" s="1"/>
  <c r="I30" i="46"/>
  <c r="I28" i="46" s="1"/>
  <c r="I229" i="46" l="1"/>
  <c r="I133" i="46"/>
  <c r="I14" i="46"/>
  <c r="I13" i="47"/>
  <c r="I11" i="47"/>
  <c r="J11" i="47" s="1"/>
  <c r="J12" i="47" s="1"/>
  <c r="I12" i="46"/>
  <c r="I11" i="46" s="1"/>
  <c r="H64" i="46"/>
  <c r="H59" i="46"/>
  <c r="H42" i="46"/>
  <c r="H164" i="46"/>
  <c r="H238" i="46"/>
  <c r="H244" i="46"/>
  <c r="H99" i="46"/>
  <c r="H95" i="46" s="1"/>
  <c r="H90" i="46"/>
  <c r="H105" i="46"/>
  <c r="H219" i="46"/>
  <c r="H194" i="46"/>
  <c r="H175" i="46"/>
  <c r="H153" i="46"/>
  <c r="H15" i="46"/>
  <c r="H24" i="46"/>
  <c r="H75" i="46"/>
  <c r="H72" i="46" s="1"/>
  <c r="H86" i="46"/>
  <c r="H84" i="46" s="1"/>
  <c r="H185" i="46"/>
  <c r="H259" i="46"/>
  <c r="H124" i="46"/>
  <c r="H231" i="46"/>
  <c r="H51" i="46" l="1"/>
  <c r="H34" i="46"/>
  <c r="H28" i="46"/>
  <c r="H205" i="46"/>
  <c r="H134" i="46"/>
  <c r="H109" i="46"/>
  <c r="H100" i="46"/>
  <c r="H254" i="46"/>
  <c r="H249" i="46"/>
  <c r="H233" i="46"/>
  <c r="H229" i="46" l="1"/>
  <c r="H133" i="46"/>
  <c r="H123" i="46"/>
  <c r="H71" i="46"/>
  <c r="H14" i="46"/>
  <c r="H12" i="46" l="1"/>
  <c r="H217" i="46"/>
  <c r="H11" i="46" l="1"/>
</calcChain>
</file>

<file path=xl/sharedStrings.xml><?xml version="1.0" encoding="utf-8"?>
<sst xmlns="http://schemas.openxmlformats.org/spreadsheetml/2006/main" count="742" uniqueCount="146">
  <si>
    <t>№ п/п</t>
  </si>
  <si>
    <t>1</t>
  </si>
  <si>
    <t>2</t>
  </si>
  <si>
    <t>х</t>
  </si>
  <si>
    <t>Срок</t>
  </si>
  <si>
    <t xml:space="preserve">начала реализации
мероприятия в очередном финансовом году </t>
  </si>
  <si>
    <t xml:space="preserve">окончания реализации
мероприятия
в очередном финансовом году  </t>
  </si>
  <si>
    <t>Наименование подпрограммы,  основного мероприятия, мероприятия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</si>
  <si>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</si>
  <si>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 xml:space="preserve">КБК (бюджет городского округа город Воронеж)
</t>
  </si>
  <si>
    <t>Исполнитель мероприятия (структурное подразделение администрации городского округа город Воронеж, иной главный распорядитель средств бюджета городского округа город Воронеж), Ф.И.О., должность исполнителя)</t>
  </si>
  <si>
    <t>Управление транспорта</t>
  </si>
  <si>
    <t>3</t>
  </si>
  <si>
    <t>Мероприятия: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</si>
  <si>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</si>
  <si>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</si>
  <si>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службы Заказчика</t>
  </si>
  <si>
    <t>Муниципальная программа "Развитие транспортной системы"</t>
  </si>
  <si>
    <t>1.1</t>
  </si>
  <si>
    <t>1.2</t>
  </si>
  <si>
    <t>1.3</t>
  </si>
  <si>
    <t>1.4</t>
  </si>
  <si>
    <t>1.5</t>
  </si>
  <si>
    <t>1.6</t>
  </si>
  <si>
    <t>Содержание автомобильных дорог городского округа город Воронеж  и искусственных сооружений на них</t>
  </si>
  <si>
    <t>2.1</t>
  </si>
  <si>
    <t>2.2</t>
  </si>
  <si>
    <t>2.3</t>
  </si>
  <si>
    <t>Капитальный ремонт и ремонт дворовых территорий многоквартирных домов , проездов к дворовым территориям многоквартирных домов</t>
  </si>
  <si>
    <t>Расходы, предусмотренные решением Воронежской городской Думы о бюджете городского округа город Воронеж на очередной финансовый год (тыс.руб)</t>
  </si>
  <si>
    <t>План реализации муниципальной программы городского округа город Воронеж "Развитие транспортной системы" на 2014 год"</t>
  </si>
  <si>
    <t>Содание устойчивой и эффективной системы функционирования пассажирского транспорта, восстановление муниципального транспорта</t>
  </si>
  <si>
    <t>Повышение качества транспортного обслуживания населения городского округа город Воронеж</t>
  </si>
  <si>
    <t>Увеличение удельного веса муниципального транспорта в общем объеме перевозок, уменьшение убытков от работы электро и автотранспорта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</si>
  <si>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</si>
  <si>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</si>
  <si>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Основное мероприятие 1</t>
  </si>
  <si>
    <t xml:space="preserve">Подпрограмма 2"Развитие городского пассажирского транспорта"  </t>
  </si>
  <si>
    <t xml:space="preserve"> Подпрограмма 1 "Развитие  дорожного хозяйства"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</si>
  <si>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</si>
  <si>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</si>
  <si>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Повышение комфортности проживания граждан (с учетом обеспечения доступности маломобильных групп населения)</t>
  </si>
  <si>
    <t>01.01.2014</t>
  </si>
  <si>
    <t>31.12.2014</t>
  </si>
  <si>
    <t>Обеспечение долговечности и надежности автомобильных дорог общего пользования  местного значения, повышение безопасности дорожного движения</t>
  </si>
  <si>
    <t>Поддержание существующей сети автомобильных дорог в нормативном транспортно-эксплуатационном состоянии</t>
  </si>
  <si>
    <t>Увеличение протяженности автомобильных дорог  местного значения  соответствующих нормативным требованиям</t>
  </si>
  <si>
    <t>Совершенствование системы контроля, управления пассажирским транспортом</t>
  </si>
  <si>
    <t>Сокращение доли автодорог, на которых осуществляетмя движение в режиме перегрузки</t>
  </si>
  <si>
    <t xml:space="preserve">Управление дорожного хозяйства          </t>
  </si>
  <si>
    <t xml:space="preserve">Управление дорожного хозяйства        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</si>
  <si>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</si>
  <si>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</si>
  <si>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</si>
  <si>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</si>
  <si>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>Управа Ленинского района</t>
  </si>
  <si>
    <t>Управа Центрального района</t>
  </si>
  <si>
    <t>"Утверждаю"</t>
  </si>
  <si>
    <t>01.06.2014</t>
  </si>
  <si>
    <t>Обеспечение исполнения требований Федерального закона от 05.04.2013 № 44-ФЗ «О контрактной системе в сфере закупок  товаров,работ, услуг для обеспечения государственных и муниципальных нужд "  и  других законодательных документов по вопросам размещения заказов на поставку товаров, выполнение работ и оказание услуг для государственных и муниципальных нужд в сфере дорожного хозяйства (МКУ "ГДДХиБ" МКУ "РайДЕЗ  ЖКХ районов")</t>
  </si>
  <si>
    <t>Всего, в т.ч.</t>
  </si>
  <si>
    <t>Управление строительной политики</t>
  </si>
  <si>
    <t>0409 2418024 810 241</t>
  </si>
  <si>
    <t>0409 2418025 810 241</t>
  </si>
  <si>
    <t>0409 2418866 810 241</t>
  </si>
  <si>
    <t>из них:</t>
  </si>
  <si>
    <t>0409 2418866 244 225</t>
  </si>
  <si>
    <t>0409 2417866 810 241</t>
  </si>
  <si>
    <t>0409 2417866 244 225</t>
  </si>
  <si>
    <t>0408 2410059 611 241</t>
  </si>
  <si>
    <t>0408 2410059 612 241</t>
  </si>
  <si>
    <t>0503 2418020 244 225</t>
  </si>
  <si>
    <t>0409 2438155 244 225</t>
  </si>
  <si>
    <t>0503 2418024 244 225</t>
  </si>
  <si>
    <t>0409 2418024 244 225</t>
  </si>
  <si>
    <t>0503 2418024 244 226</t>
  </si>
  <si>
    <t>0503 2418024 244 310</t>
  </si>
  <si>
    <t>0409 2418020 244 225</t>
  </si>
  <si>
    <t>05 03 2418024 244 225</t>
  </si>
  <si>
    <t>0409 2417866 243 226</t>
  </si>
  <si>
    <t>0409 2418866 243 226</t>
  </si>
  <si>
    <t>0409 2417866 414 226</t>
  </si>
  <si>
    <t>0409 2417866 414 310</t>
  </si>
  <si>
    <t>0409 2418866 414 226</t>
  </si>
  <si>
    <t>0409 2418866 414 310</t>
  </si>
  <si>
    <t xml:space="preserve">0409 2418024 414 226 </t>
  </si>
  <si>
    <t>0505 2418400 414 226</t>
  </si>
  <si>
    <t>0409 2410059 111 211</t>
  </si>
  <si>
    <t>0409 2410059 111 213</t>
  </si>
  <si>
    <t>0409 2410059 242 221</t>
  </si>
  <si>
    <t>0409 2410059 242 225</t>
  </si>
  <si>
    <t>0409 2410059 242 226</t>
  </si>
  <si>
    <t>0409 2410059 242 310</t>
  </si>
  <si>
    <t>0409 2410059 242 340</t>
  </si>
  <si>
    <t>0409 2410059 244 221</t>
  </si>
  <si>
    <t>0409 2410059 244 223</t>
  </si>
  <si>
    <t>0409 2410059 244 225</t>
  </si>
  <si>
    <t>0409 2410059 244 226</t>
  </si>
  <si>
    <t>0409 2410059 244 310</t>
  </si>
  <si>
    <t>0409 2410059 244 340</t>
  </si>
  <si>
    <t>0409 2410059 851 290</t>
  </si>
  <si>
    <t>0409 2410059 852 290</t>
  </si>
  <si>
    <t>0503 2410059 111 211</t>
  </si>
  <si>
    <t>0503 2410059 111 213</t>
  </si>
  <si>
    <t>0503 2410059 244 221</t>
  </si>
  <si>
    <t>0503 2410059 244 223</t>
  </si>
  <si>
    <t>0503 2410059 244 224</t>
  </si>
  <si>
    <t>0503 2410059 244 225</t>
  </si>
  <si>
    <t>0503 2410059 244 226</t>
  </si>
  <si>
    <t>0503 2410059 244 340</t>
  </si>
  <si>
    <t>0503 2410059 851 290</t>
  </si>
  <si>
    <t>0503 2410059 852 290</t>
  </si>
  <si>
    <t>0409 2438866 244 225</t>
  </si>
  <si>
    <t>0409 2437866 244 225</t>
  </si>
  <si>
    <t xml:space="preserve">Повышение комплексной безопасности и устойчивости транспортной системы </t>
  </si>
  <si>
    <t>1.7</t>
  </si>
  <si>
    <t>Строительство  ливневой канализации  по ул.Калачеевской</t>
  </si>
  <si>
    <t xml:space="preserve"> 0408 2420059 611 241</t>
  </si>
  <si>
    <t>0408 2428130 810 241</t>
  </si>
  <si>
    <t>01.12.2014</t>
  </si>
  <si>
    <t>0409 2410059 111 212</t>
  </si>
  <si>
    <t>0409 2410059 244 222</t>
  </si>
  <si>
    <t>0409 2417865 244 225</t>
  </si>
  <si>
    <t xml:space="preserve">0409 2418024 414 310 </t>
  </si>
  <si>
    <t>0409 2418865 244 225</t>
  </si>
  <si>
    <t>0503 2412054 244 225</t>
  </si>
  <si>
    <t>0503 2418020 244 340</t>
  </si>
  <si>
    <t>0409 2418024 244 310</t>
  </si>
  <si>
    <t>0503 2418024 244 340</t>
  </si>
  <si>
    <t xml:space="preserve"> Удовлетворение потребности населения ,обеспечение безопасности дорожного движения</t>
  </si>
  <si>
    <t>Управление дорожного хозяйства</t>
  </si>
  <si>
    <t>0409 2418024 244 226</t>
  </si>
  <si>
    <t>Архипова И.В.</t>
  </si>
  <si>
    <t>Руководитель управления                          дорожного хозяйства</t>
  </si>
  <si>
    <t>(решение Воронежской городской Думы от 24.12.2014 № 1693-III "О внесении изменений в решение Воронежской городской Думы от 25.12.2013 № 1377-III "О бюджете городского округа город Воронеж на 2014 год и плановый период 2015 и 2016 годов")</t>
  </si>
  <si>
    <t>0409 2417866 831 290</t>
  </si>
  <si>
    <t>0409 2417886 831 290</t>
  </si>
  <si>
    <t>0409 2432054 244 225</t>
  </si>
  <si>
    <t>0408 2428130 244 310</t>
  </si>
  <si>
    <t>___________________ М.А.Оськин</t>
  </si>
  <si>
    <t>Фактическое исполнение за 2014 год</t>
  </si>
  <si>
    <t>0503 2418020 244 310</t>
  </si>
  <si>
    <t>0412 2425173 244 310</t>
  </si>
  <si>
    <t xml:space="preserve">0409 2418866 810 241 </t>
  </si>
  <si>
    <t>0409 2418024 810  241</t>
  </si>
  <si>
    <t>0408 2427880 244 310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</si>
</sst>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260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Continuous" vertical="center" wrapText="1"/>
    </xf>
    <xf numFmtId="0" fontId="2" fillId="2" borderId="0" xfId="0" applyFon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top"/>
    </xf>
    <xf numFmtId="4" fontId="2" fillId="2" borderId="11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top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wrapText="1"/>
    </xf>
    <xf numFmtId="49" fontId="2" fillId="2" borderId="12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left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5" fillId="2" borderId="2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wrapText="1"/>
    </xf>
    <xf numFmtId="4" fontId="2" fillId="2" borderId="25" xfId="0" applyNumberFormat="1" applyFont="1" applyFill="1" applyBorder="1" applyAlignment="1">
      <alignment horizontal="center" wrapText="1"/>
    </xf>
    <xf numFmtId="4" fontId="2" fillId="2" borderId="27" xfId="0" applyNumberFormat="1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5" fillId="2" borderId="27" xfId="0" applyNumberFormat="1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4" fontId="5" fillId="4" borderId="5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5" fillId="2" borderId="27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left" vertical="top" wrapText="1"/>
    </xf>
    <xf numFmtId="49" fontId="2" fillId="2" borderId="10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32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4" fontId="8" fillId="2" borderId="27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wrapText="1"/>
    </xf>
    <xf numFmtId="4" fontId="2" fillId="3" borderId="1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2" fillId="3" borderId="25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/>
    <xf numFmtId="4" fontId="5" fillId="2" borderId="23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4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49" fontId="2" fillId="2" borderId="2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" fontId="5" fillId="2" borderId="25" xfId="0" applyNumberFormat="1" applyFont="1" applyFill="1" applyBorder="1" applyAlignment="1">
      <alignment horizontal="center" vertical="center" wrapText="1"/>
    </xf>
    <xf numFmtId="4" fontId="5" fillId="2" borderId="27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27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4" fontId="5" fillId="2" borderId="31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266"/>
  <sheetViews>
    <sheetView tabSelected="1" topLeftCell="B49" zoomScale="75" zoomScaleNormal="75" zoomScaleSheetLayoutView="90" workbookViewId="0">
      <selection activeCell="I1" sqref="I1:I1048576"/>
    </sheetView>
  </sheetViews>
  <sheetFormatPr defaultRowHeight="15.75" x14ac:dyDescent="0.25"/>
  <cols>
    <col min="1" max="1" width="5.5703125" style="1" customWidth="1"/>
    <col min="2" max="2" width="42.7109375" style="2" customWidth="1"/>
    <col min="3" max="3" width="28.7109375" style="2" customWidth="1"/>
    <col min="4" max="4" width="13.5703125" style="23" customWidth="1"/>
    <col min="5" max="5" width="14.28515625" style="23" customWidth="1"/>
    <col min="6" max="6" width="32.85546875" style="3" customWidth="1"/>
    <col min="7" max="7" width="24" style="2" customWidth="1"/>
    <col min="8" max="8" width="29" style="3" customWidth="1"/>
    <col min="9" max="9" width="7.140625" style="3" hidden="1" customWidth="1"/>
    <col min="10" max="10" width="13.28515625" style="2" bestFit="1" customWidth="1"/>
    <col min="11" max="16384" width="9.140625" style="2"/>
  </cols>
  <sheetData>
    <row r="1" spans="1:9" ht="3.75" customHeight="1" x14ac:dyDescent="0.25"/>
    <row r="2" spans="1:9" s="5" customFormat="1" ht="27" customHeight="1" x14ac:dyDescent="0.3">
      <c r="A2" s="4"/>
      <c r="D2" s="24"/>
      <c r="E2" s="24"/>
      <c r="F2" s="6"/>
      <c r="G2" s="189" t="s">
        <v>57</v>
      </c>
      <c r="H2" s="189"/>
    </row>
    <row r="3" spans="1:9" s="5" customFormat="1" ht="35.25" customHeight="1" x14ac:dyDescent="0.3">
      <c r="A3" s="4"/>
      <c r="D3" s="24"/>
      <c r="E3" s="24"/>
      <c r="F3" s="6"/>
      <c r="G3" s="190" t="s">
        <v>133</v>
      </c>
      <c r="H3" s="190"/>
    </row>
    <row r="4" spans="1:9" s="5" customFormat="1" ht="23.25" customHeight="1" x14ac:dyDescent="0.3">
      <c r="A4" s="4"/>
      <c r="D4" s="24"/>
      <c r="E4" s="24"/>
      <c r="F4" s="6"/>
      <c r="G4" s="191" t="s">
        <v>139</v>
      </c>
      <c r="H4" s="191"/>
    </row>
    <row r="5" spans="1:9" s="5" customFormat="1" ht="14.25" customHeight="1" x14ac:dyDescent="0.3">
      <c r="A5" s="4"/>
      <c r="D5" s="24"/>
      <c r="E5" s="24"/>
      <c r="F5" s="6"/>
      <c r="G5" s="7"/>
      <c r="H5" s="6"/>
      <c r="I5" s="6"/>
    </row>
    <row r="6" spans="1:9" ht="21" customHeight="1" x14ac:dyDescent="0.25">
      <c r="A6" s="192" t="s">
        <v>30</v>
      </c>
      <c r="B6" s="192"/>
      <c r="C6" s="192"/>
      <c r="D6" s="192"/>
      <c r="E6" s="192"/>
      <c r="F6" s="192"/>
      <c r="G6" s="192"/>
      <c r="H6" s="192"/>
      <c r="I6" s="2"/>
    </row>
    <row r="7" spans="1:9" ht="39.75" customHeight="1" x14ac:dyDescent="0.25">
      <c r="B7" s="202" t="s">
        <v>134</v>
      </c>
      <c r="C7" s="202"/>
      <c r="D7" s="202"/>
      <c r="E7" s="202"/>
      <c r="F7" s="202"/>
      <c r="G7" s="202"/>
      <c r="H7" s="202"/>
      <c r="I7" s="2"/>
    </row>
    <row r="8" spans="1:9" s="9" customFormat="1" ht="21" customHeight="1" x14ac:dyDescent="0.25">
      <c r="A8" s="196" t="s">
        <v>0</v>
      </c>
      <c r="B8" s="198" t="s">
        <v>7</v>
      </c>
      <c r="C8" s="198" t="s">
        <v>10</v>
      </c>
      <c r="D8" s="8" t="s">
        <v>4</v>
      </c>
      <c r="E8" s="8"/>
      <c r="F8" s="198" t="s">
        <v>8</v>
      </c>
      <c r="G8" s="198" t="s">
        <v>9</v>
      </c>
      <c r="H8" s="193" t="s">
        <v>29</v>
      </c>
      <c r="I8" s="198" t="s">
        <v>140</v>
      </c>
    </row>
    <row r="9" spans="1:9" x14ac:dyDescent="0.25">
      <c r="A9" s="197"/>
      <c r="B9" s="198"/>
      <c r="C9" s="198"/>
      <c r="D9" s="193" t="s">
        <v>5</v>
      </c>
      <c r="E9" s="193" t="s">
        <v>6</v>
      </c>
      <c r="F9" s="198"/>
      <c r="G9" s="198"/>
      <c r="H9" s="194"/>
      <c r="I9" s="198"/>
    </row>
    <row r="10" spans="1:9" s="9" customFormat="1" ht="111" customHeight="1" thickBot="1" x14ac:dyDescent="0.3">
      <c r="A10" s="197"/>
      <c r="B10" s="193"/>
      <c r="C10" s="193"/>
      <c r="D10" s="194"/>
      <c r="E10" s="194"/>
      <c r="F10" s="193"/>
      <c r="G10" s="193"/>
      <c r="H10" s="195"/>
      <c r="I10" s="193"/>
    </row>
    <row r="11" spans="1:9" ht="36.75" customHeight="1" thickBot="1" x14ac:dyDescent="0.3">
      <c r="A11" s="56"/>
      <c r="B11" s="57" t="s">
        <v>17</v>
      </c>
      <c r="C11" s="58" t="s">
        <v>3</v>
      </c>
      <c r="D11" s="59" t="s">
        <v>3</v>
      </c>
      <c r="E11" s="58" t="s">
        <v>3</v>
      </c>
      <c r="F11" s="58"/>
      <c r="G11" s="58"/>
      <c r="H11" s="160">
        <f>H12+H217+H229</f>
        <v>1614219.3539999998</v>
      </c>
      <c r="I11" s="64">
        <f>I12+I217+I229</f>
        <v>1430722.5809999998</v>
      </c>
    </row>
    <row r="12" spans="1:9" ht="52.5" customHeight="1" x14ac:dyDescent="0.25">
      <c r="A12" s="50" t="s">
        <v>1</v>
      </c>
      <c r="B12" s="43" t="s">
        <v>38</v>
      </c>
      <c r="C12" s="51"/>
      <c r="D12" s="45"/>
      <c r="E12" s="45"/>
      <c r="F12" s="46" t="s">
        <v>114</v>
      </c>
      <c r="G12" s="45"/>
      <c r="H12" s="161">
        <f>H14+H71+H114+H123+H132+H133+H216</f>
        <v>1390314.7259999998</v>
      </c>
      <c r="I12" s="65">
        <f>I14+I71+I114+I123+I132+I133+I216</f>
        <v>1286380.5009999997</v>
      </c>
    </row>
    <row r="13" spans="1:9" ht="24" customHeight="1" x14ac:dyDescent="0.25">
      <c r="A13" s="49"/>
      <c r="B13" s="13" t="s">
        <v>13</v>
      </c>
      <c r="C13" s="14"/>
      <c r="D13" s="10"/>
      <c r="E13" s="10"/>
      <c r="F13" s="15"/>
      <c r="G13" s="15"/>
      <c r="H13" s="123"/>
      <c r="I13" s="38"/>
    </row>
    <row r="14" spans="1:9" ht="28.5" customHeight="1" x14ac:dyDescent="0.25">
      <c r="A14" s="199" t="s">
        <v>18</v>
      </c>
      <c r="B14" s="174" t="s">
        <v>24</v>
      </c>
      <c r="C14" s="138" t="s">
        <v>60</v>
      </c>
      <c r="D14" s="203" t="s">
        <v>42</v>
      </c>
      <c r="E14" s="203" t="s">
        <v>43</v>
      </c>
      <c r="F14" s="220" t="s">
        <v>44</v>
      </c>
      <c r="G14" s="15"/>
      <c r="H14" s="162">
        <f>H15+H24+H28+H34+H42+H51+H59+H64</f>
        <v>813569.21</v>
      </c>
      <c r="I14" s="67">
        <f>I15+I24+I28+I34+I42+I51+I59+I64</f>
        <v>785623.03099999996</v>
      </c>
    </row>
    <row r="15" spans="1:9" ht="33" customHeight="1" x14ac:dyDescent="0.25">
      <c r="A15" s="200"/>
      <c r="B15" s="175"/>
      <c r="C15" s="22" t="s">
        <v>50</v>
      </c>
      <c r="D15" s="204"/>
      <c r="E15" s="204"/>
      <c r="F15" s="221"/>
      <c r="G15" s="15"/>
      <c r="H15" s="162">
        <f>H17+H18+H19+H20+H21+H22+H23</f>
        <v>356533.89</v>
      </c>
      <c r="I15" s="67">
        <f>I17+I18+I19+I20+I21+I22+I23</f>
        <v>330650.18999999994</v>
      </c>
    </row>
    <row r="16" spans="1:9" ht="14.25" customHeight="1" x14ac:dyDescent="0.25">
      <c r="A16" s="200"/>
      <c r="B16" s="175"/>
      <c r="C16" s="11" t="s">
        <v>65</v>
      </c>
      <c r="D16" s="134"/>
      <c r="E16" s="134"/>
      <c r="F16" s="221"/>
      <c r="G16" s="15"/>
      <c r="H16" s="123"/>
      <c r="I16" s="38"/>
    </row>
    <row r="17" spans="1:9" ht="19.5" customHeight="1" x14ac:dyDescent="0.25">
      <c r="A17" s="200"/>
      <c r="B17" s="175"/>
      <c r="C17" s="193"/>
      <c r="D17" s="134"/>
      <c r="E17" s="134"/>
      <c r="F17" s="221"/>
      <c r="G17" s="15" t="s">
        <v>62</v>
      </c>
      <c r="H17" s="123">
        <f>44651.4-8469.2-12532.3-2858.8</f>
        <v>20791.099999999999</v>
      </c>
      <c r="I17" s="38">
        <v>43146.68</v>
      </c>
    </row>
    <row r="18" spans="1:9" ht="21" customHeight="1" x14ac:dyDescent="0.25">
      <c r="A18" s="200"/>
      <c r="B18" s="175"/>
      <c r="C18" s="194"/>
      <c r="D18" s="134"/>
      <c r="E18" s="134"/>
      <c r="F18" s="221"/>
      <c r="G18" s="15" t="s">
        <v>63</v>
      </c>
      <c r="H18" s="123">
        <f>82954.1-3792-610</f>
        <v>78552.100000000006</v>
      </c>
      <c r="I18" s="38">
        <v>82951.899999999994</v>
      </c>
    </row>
    <row r="19" spans="1:9" ht="18.75" customHeight="1" x14ac:dyDescent="0.25">
      <c r="A19" s="200"/>
      <c r="B19" s="175"/>
      <c r="C19" s="194"/>
      <c r="D19" s="134"/>
      <c r="E19" s="134"/>
      <c r="F19" s="221"/>
      <c r="G19" s="15" t="s">
        <v>64</v>
      </c>
      <c r="H19" s="123">
        <f>6103.61-60-75</f>
        <v>5968.61</v>
      </c>
      <c r="I19" s="38">
        <v>6103.52</v>
      </c>
    </row>
    <row r="20" spans="1:9" ht="17.25" customHeight="1" x14ac:dyDescent="0.25">
      <c r="A20" s="200"/>
      <c r="B20" s="175"/>
      <c r="C20" s="194"/>
      <c r="D20" s="134"/>
      <c r="E20" s="134"/>
      <c r="F20" s="221"/>
      <c r="G20" s="15" t="s">
        <v>67</v>
      </c>
      <c r="H20" s="123">
        <f>197384.08-1940-2425</f>
        <v>193019.08</v>
      </c>
      <c r="I20" s="38">
        <v>197382.57</v>
      </c>
    </row>
    <row r="21" spans="1:9" ht="19.5" customHeight="1" x14ac:dyDescent="0.25">
      <c r="A21" s="200"/>
      <c r="B21" s="175"/>
      <c r="C21" s="194"/>
      <c r="D21" s="134"/>
      <c r="E21" s="134"/>
      <c r="F21" s="221"/>
      <c r="G21" s="15" t="s">
        <v>68</v>
      </c>
      <c r="H21" s="123">
        <f>58171-1033.8</f>
        <v>57137.2</v>
      </c>
      <c r="I21" s="38"/>
    </row>
    <row r="22" spans="1:9" ht="19.5" customHeight="1" x14ac:dyDescent="0.25">
      <c r="A22" s="200"/>
      <c r="B22" s="175"/>
      <c r="C22" s="140"/>
      <c r="D22" s="134"/>
      <c r="E22" s="134"/>
      <c r="F22" s="221"/>
      <c r="G22" s="15" t="s">
        <v>135</v>
      </c>
      <c r="H22" s="123">
        <v>1033.8</v>
      </c>
      <c r="I22" s="38">
        <v>1033.79</v>
      </c>
    </row>
    <row r="23" spans="1:9" ht="19.5" customHeight="1" x14ac:dyDescent="0.25">
      <c r="A23" s="200"/>
      <c r="B23" s="175"/>
      <c r="C23" s="140"/>
      <c r="D23" s="134"/>
      <c r="E23" s="134"/>
      <c r="F23" s="221"/>
      <c r="G23" s="15" t="s">
        <v>136</v>
      </c>
      <c r="H23" s="123">
        <v>32</v>
      </c>
      <c r="I23" s="38">
        <v>31.73</v>
      </c>
    </row>
    <row r="24" spans="1:9" ht="25.5" customHeight="1" x14ac:dyDescent="0.25">
      <c r="A24" s="200"/>
      <c r="B24" s="175"/>
      <c r="C24" s="22" t="s">
        <v>11</v>
      </c>
      <c r="D24" s="12" t="s">
        <v>42</v>
      </c>
      <c r="E24" s="12" t="s">
        <v>43</v>
      </c>
      <c r="F24" s="221"/>
      <c r="G24" s="15"/>
      <c r="H24" s="162">
        <f>H26+H27</f>
        <v>31699.5</v>
      </c>
      <c r="I24" s="67">
        <f>I26+I27</f>
        <v>31501.07</v>
      </c>
    </row>
    <row r="25" spans="1:9" ht="18" customHeight="1" x14ac:dyDescent="0.25">
      <c r="A25" s="200"/>
      <c r="B25" s="175"/>
      <c r="C25" s="137" t="s">
        <v>65</v>
      </c>
      <c r="D25" s="183"/>
      <c r="E25" s="183"/>
      <c r="F25" s="221"/>
      <c r="G25" s="15"/>
      <c r="H25" s="123"/>
      <c r="I25" s="38"/>
    </row>
    <row r="26" spans="1:9" ht="18.75" customHeight="1" x14ac:dyDescent="0.25">
      <c r="A26" s="200"/>
      <c r="B26" s="175"/>
      <c r="C26" s="193"/>
      <c r="D26" s="184"/>
      <c r="E26" s="184"/>
      <c r="F26" s="221"/>
      <c r="G26" s="15" t="s">
        <v>69</v>
      </c>
      <c r="H26" s="123">
        <v>26862</v>
      </c>
      <c r="I26" s="38">
        <v>26861.35</v>
      </c>
    </row>
    <row r="27" spans="1:9" ht="20.25" customHeight="1" x14ac:dyDescent="0.25">
      <c r="A27" s="200"/>
      <c r="B27" s="175"/>
      <c r="C27" s="213"/>
      <c r="D27" s="185"/>
      <c r="E27" s="185"/>
      <c r="F27" s="221"/>
      <c r="G27" s="15" t="s">
        <v>70</v>
      </c>
      <c r="H27" s="123">
        <v>4837.5</v>
      </c>
      <c r="I27" s="38">
        <v>4639.72</v>
      </c>
    </row>
    <row r="28" spans="1:9" ht="36.75" customHeight="1" x14ac:dyDescent="0.25">
      <c r="A28" s="200"/>
      <c r="B28" s="175"/>
      <c r="C28" s="22" t="s">
        <v>51</v>
      </c>
      <c r="D28" s="12" t="s">
        <v>42</v>
      </c>
      <c r="E28" s="12" t="s">
        <v>43</v>
      </c>
      <c r="F28" s="221"/>
      <c r="G28" s="15"/>
      <c r="H28" s="162">
        <f>H30+H31+H32+H33</f>
        <v>54892</v>
      </c>
      <c r="I28" s="67">
        <f>I30+I31+I32+I33</f>
        <v>54883.399999999994</v>
      </c>
    </row>
    <row r="29" spans="1:9" ht="17.25" customHeight="1" x14ac:dyDescent="0.25">
      <c r="A29" s="200"/>
      <c r="B29" s="175"/>
      <c r="C29" s="137" t="s">
        <v>65</v>
      </c>
      <c r="D29" s="183"/>
      <c r="E29" s="183"/>
      <c r="F29" s="221"/>
      <c r="G29" s="15"/>
      <c r="H29" s="123"/>
      <c r="I29" s="38"/>
    </row>
    <row r="30" spans="1:9" ht="24" customHeight="1" x14ac:dyDescent="0.25">
      <c r="A30" s="200"/>
      <c r="B30" s="175"/>
      <c r="C30" s="193"/>
      <c r="D30" s="184"/>
      <c r="E30" s="184"/>
      <c r="F30" s="221"/>
      <c r="G30" s="15" t="s">
        <v>67</v>
      </c>
      <c r="H30" s="123">
        <v>45108.41</v>
      </c>
      <c r="I30" s="38">
        <f>43320.7+1779.65</f>
        <v>45100.35</v>
      </c>
    </row>
    <row r="31" spans="1:9" ht="24.75" customHeight="1" x14ac:dyDescent="0.25">
      <c r="A31" s="200"/>
      <c r="B31" s="175"/>
      <c r="C31" s="194"/>
      <c r="D31" s="184"/>
      <c r="E31" s="184"/>
      <c r="F31" s="221"/>
      <c r="G31" s="15" t="s">
        <v>64</v>
      </c>
      <c r="H31" s="123">
        <v>1395.09</v>
      </c>
      <c r="I31" s="38">
        <f>1339.8+55.04</f>
        <v>1394.84</v>
      </c>
    </row>
    <row r="32" spans="1:9" ht="20.25" customHeight="1" x14ac:dyDescent="0.25">
      <c r="A32" s="200"/>
      <c r="B32" s="175"/>
      <c r="C32" s="194"/>
      <c r="D32" s="184"/>
      <c r="E32" s="184"/>
      <c r="F32" s="221"/>
      <c r="G32" s="15" t="s">
        <v>62</v>
      </c>
      <c r="H32" s="123">
        <v>7130.5</v>
      </c>
      <c r="I32" s="38">
        <f>6630.23+499.98</f>
        <v>7130.2099999999991</v>
      </c>
    </row>
    <row r="33" spans="1:9" ht="23.25" customHeight="1" x14ac:dyDescent="0.25">
      <c r="A33" s="200"/>
      <c r="B33" s="175"/>
      <c r="C33" s="213"/>
      <c r="D33" s="185"/>
      <c r="E33" s="185"/>
      <c r="F33" s="221"/>
      <c r="G33" s="15" t="s">
        <v>73</v>
      </c>
      <c r="H33" s="123">
        <v>1258</v>
      </c>
      <c r="I33" s="38">
        <v>1258</v>
      </c>
    </row>
    <row r="34" spans="1:9" ht="35.25" customHeight="1" x14ac:dyDescent="0.25">
      <c r="A34" s="200"/>
      <c r="B34" s="175"/>
      <c r="C34" s="22" t="s">
        <v>52</v>
      </c>
      <c r="D34" s="12" t="s">
        <v>42</v>
      </c>
      <c r="E34" s="12" t="s">
        <v>43</v>
      </c>
      <c r="F34" s="221"/>
      <c r="G34" s="15"/>
      <c r="H34" s="162">
        <f>H36+H37+H38+H39+H40+H41</f>
        <v>69062.399999999994</v>
      </c>
      <c r="I34" s="67">
        <f>I36+I37+I38+I39+I40+I41</f>
        <v>69118.679999999993</v>
      </c>
    </row>
    <row r="35" spans="1:9" ht="18" customHeight="1" x14ac:dyDescent="0.25">
      <c r="A35" s="200"/>
      <c r="B35" s="175"/>
      <c r="C35" s="137" t="s">
        <v>65</v>
      </c>
      <c r="D35" s="183"/>
      <c r="E35" s="183"/>
      <c r="F35" s="221"/>
      <c r="G35" s="15"/>
      <c r="H35" s="123"/>
      <c r="I35" s="38"/>
    </row>
    <row r="36" spans="1:9" ht="22.5" customHeight="1" x14ac:dyDescent="0.25">
      <c r="A36" s="200"/>
      <c r="B36" s="175"/>
      <c r="C36" s="193"/>
      <c r="D36" s="184"/>
      <c r="E36" s="184"/>
      <c r="F36" s="221"/>
      <c r="G36" s="15" t="s">
        <v>67</v>
      </c>
      <c r="H36" s="123">
        <v>61641.9</v>
      </c>
      <c r="I36" s="38">
        <f>59701.9+1938.47</f>
        <v>61640.37</v>
      </c>
    </row>
    <row r="37" spans="1:9" ht="20.25" customHeight="1" x14ac:dyDescent="0.25">
      <c r="A37" s="200"/>
      <c r="B37" s="175"/>
      <c r="C37" s="194"/>
      <c r="D37" s="184"/>
      <c r="E37" s="184"/>
      <c r="F37" s="221"/>
      <c r="G37" s="15" t="s">
        <v>64</v>
      </c>
      <c r="H37" s="123">
        <v>1906.5</v>
      </c>
      <c r="I37" s="38">
        <f>1846.5+59.95</f>
        <v>1906.45</v>
      </c>
    </row>
    <row r="38" spans="1:9" ht="21" customHeight="1" x14ac:dyDescent="0.25">
      <c r="A38" s="200"/>
      <c r="B38" s="175"/>
      <c r="C38" s="194"/>
      <c r="D38" s="184"/>
      <c r="E38" s="184"/>
      <c r="F38" s="221"/>
      <c r="G38" s="15" t="s">
        <v>62</v>
      </c>
      <c r="H38" s="123">
        <v>5377</v>
      </c>
      <c r="I38" s="38">
        <f>4875.71+500</f>
        <v>5375.71</v>
      </c>
    </row>
    <row r="39" spans="1:9" ht="19.5" customHeight="1" x14ac:dyDescent="0.25">
      <c r="A39" s="200"/>
      <c r="B39" s="175"/>
      <c r="C39" s="194"/>
      <c r="D39" s="184"/>
      <c r="E39" s="184"/>
      <c r="F39" s="221"/>
      <c r="G39" s="15" t="s">
        <v>71</v>
      </c>
      <c r="H39" s="123">
        <v>97</v>
      </c>
      <c r="I39" s="38">
        <v>96.22</v>
      </c>
    </row>
    <row r="40" spans="1:9" ht="20.25" customHeight="1" x14ac:dyDescent="0.25">
      <c r="A40" s="200"/>
      <c r="B40" s="175"/>
      <c r="C40" s="140"/>
      <c r="D40" s="134"/>
      <c r="E40" s="134"/>
      <c r="F40" s="221"/>
      <c r="G40" s="15" t="s">
        <v>127</v>
      </c>
      <c r="H40" s="123">
        <v>32</v>
      </c>
      <c r="I40" s="38">
        <v>91.93</v>
      </c>
    </row>
    <row r="41" spans="1:9" ht="21" customHeight="1" x14ac:dyDescent="0.25">
      <c r="A41" s="200"/>
      <c r="B41" s="175"/>
      <c r="C41" s="140"/>
      <c r="D41" s="134"/>
      <c r="E41" s="134"/>
      <c r="F41" s="221"/>
      <c r="G41" s="15" t="s">
        <v>128</v>
      </c>
      <c r="H41" s="123">
        <v>8</v>
      </c>
      <c r="I41" s="38">
        <v>8</v>
      </c>
    </row>
    <row r="42" spans="1:9" ht="32.25" customHeight="1" x14ac:dyDescent="0.25">
      <c r="A42" s="200"/>
      <c r="B42" s="175"/>
      <c r="C42" s="22" t="s">
        <v>53</v>
      </c>
      <c r="D42" s="12" t="s">
        <v>42</v>
      </c>
      <c r="E42" s="12" t="s">
        <v>43</v>
      </c>
      <c r="F42" s="221"/>
      <c r="G42" s="15"/>
      <c r="H42" s="162">
        <f>H44+H45+H46+H47+H48+H49+H50</f>
        <v>71231.100000000006</v>
      </c>
      <c r="I42" s="67">
        <f>I44+I45+I46+I47+I48+I49+I50</f>
        <v>69940.180999999997</v>
      </c>
    </row>
    <row r="43" spans="1:9" ht="16.5" customHeight="1" x14ac:dyDescent="0.25">
      <c r="A43" s="200"/>
      <c r="B43" s="175"/>
      <c r="C43" s="137" t="s">
        <v>65</v>
      </c>
      <c r="D43" s="203"/>
      <c r="E43" s="203"/>
      <c r="F43" s="221"/>
      <c r="G43" s="15"/>
      <c r="H43" s="163"/>
      <c r="I43" s="52"/>
    </row>
    <row r="44" spans="1:9" ht="24" customHeight="1" x14ac:dyDescent="0.25">
      <c r="A44" s="200"/>
      <c r="B44" s="175"/>
      <c r="C44" s="193"/>
      <c r="D44" s="204"/>
      <c r="E44" s="204"/>
      <c r="F44" s="221"/>
      <c r="G44" s="15" t="s">
        <v>67</v>
      </c>
      <c r="H44" s="123">
        <v>59000.6</v>
      </c>
      <c r="I44" s="38">
        <f>55774.17+1940</f>
        <v>57714.17</v>
      </c>
    </row>
    <row r="45" spans="1:9" ht="21" customHeight="1" x14ac:dyDescent="0.25">
      <c r="A45" s="200"/>
      <c r="B45" s="175"/>
      <c r="C45" s="194"/>
      <c r="D45" s="204"/>
      <c r="E45" s="204"/>
      <c r="F45" s="221"/>
      <c r="G45" s="15" t="s">
        <v>64</v>
      </c>
      <c r="H45" s="123">
        <v>1824.8</v>
      </c>
      <c r="I45" s="38">
        <f>1764.8+60</f>
        <v>1824.8</v>
      </c>
    </row>
    <row r="46" spans="1:9" ht="19.5" customHeight="1" x14ac:dyDescent="0.25">
      <c r="A46" s="200"/>
      <c r="B46" s="175"/>
      <c r="C46" s="194"/>
      <c r="D46" s="204"/>
      <c r="E46" s="204"/>
      <c r="F46" s="221"/>
      <c r="G46" s="15" t="s">
        <v>62</v>
      </c>
      <c r="H46" s="123">
        <v>9292.2000000000007</v>
      </c>
      <c r="I46" s="38">
        <f>8791.84+499.77</f>
        <v>9291.61</v>
      </c>
    </row>
    <row r="47" spans="1:9" ht="19.5" customHeight="1" x14ac:dyDescent="0.25">
      <c r="A47" s="200"/>
      <c r="B47" s="175"/>
      <c r="C47" s="194"/>
      <c r="D47" s="204"/>
      <c r="E47" s="204"/>
      <c r="F47" s="221"/>
      <c r="G47" s="15" t="s">
        <v>78</v>
      </c>
      <c r="H47" s="123">
        <v>554</v>
      </c>
      <c r="I47" s="38">
        <v>553.97</v>
      </c>
    </row>
    <row r="48" spans="1:9" ht="20.25" customHeight="1" x14ac:dyDescent="0.25">
      <c r="A48" s="200"/>
      <c r="B48" s="175"/>
      <c r="C48" s="194"/>
      <c r="D48" s="204"/>
      <c r="E48" s="204"/>
      <c r="F48" s="221"/>
      <c r="G48" s="15" t="s">
        <v>75</v>
      </c>
      <c r="H48" s="123">
        <v>100</v>
      </c>
      <c r="I48" s="38">
        <v>99.86</v>
      </c>
    </row>
    <row r="49" spans="1:9" ht="20.25" customHeight="1" x14ac:dyDescent="0.25">
      <c r="A49" s="200"/>
      <c r="B49" s="175"/>
      <c r="C49" s="194"/>
      <c r="D49" s="204"/>
      <c r="E49" s="204"/>
      <c r="F49" s="221"/>
      <c r="G49" s="15" t="s">
        <v>76</v>
      </c>
      <c r="H49" s="123">
        <v>365</v>
      </c>
      <c r="I49" s="38">
        <v>361.36</v>
      </c>
    </row>
    <row r="50" spans="1:9" ht="20.25" customHeight="1" x14ac:dyDescent="0.25">
      <c r="A50" s="200"/>
      <c r="B50" s="175"/>
      <c r="C50" s="140"/>
      <c r="D50" s="142"/>
      <c r="E50" s="142"/>
      <c r="F50" s="221"/>
      <c r="G50" s="15" t="s">
        <v>131</v>
      </c>
      <c r="H50" s="123">
        <v>94.5</v>
      </c>
      <c r="I50" s="38">
        <v>94.411000000000001</v>
      </c>
    </row>
    <row r="51" spans="1:9" ht="30.75" customHeight="1" x14ac:dyDescent="0.25">
      <c r="A51" s="200"/>
      <c r="B51" s="175"/>
      <c r="C51" s="22" t="s">
        <v>55</v>
      </c>
      <c r="D51" s="12" t="s">
        <v>42</v>
      </c>
      <c r="E51" s="12" t="s">
        <v>43</v>
      </c>
      <c r="F51" s="221"/>
      <c r="G51" s="15"/>
      <c r="H51" s="162">
        <f>H53+H54+H55+H56+H57+H58</f>
        <v>62596.2</v>
      </c>
      <c r="I51" s="67">
        <f>I53+I54+I55+I56+I57+I58</f>
        <v>61977</v>
      </c>
    </row>
    <row r="52" spans="1:9" ht="18" customHeight="1" x14ac:dyDescent="0.25">
      <c r="A52" s="200"/>
      <c r="B52" s="175"/>
      <c r="C52" s="137" t="s">
        <v>65</v>
      </c>
      <c r="D52" s="183"/>
      <c r="E52" s="183"/>
      <c r="F52" s="221"/>
      <c r="G52" s="15"/>
      <c r="H52" s="123"/>
      <c r="I52" s="38"/>
    </row>
    <row r="53" spans="1:9" ht="24" customHeight="1" x14ac:dyDescent="0.25">
      <c r="A53" s="200"/>
      <c r="B53" s="175"/>
      <c r="C53" s="193"/>
      <c r="D53" s="184"/>
      <c r="E53" s="184"/>
      <c r="F53" s="221"/>
      <c r="G53" s="15" t="s">
        <v>67</v>
      </c>
      <c r="H53" s="123">
        <v>48359.1</v>
      </c>
      <c r="I53" s="38">
        <f>46392.56+1927.65</f>
        <v>48320.21</v>
      </c>
    </row>
    <row r="54" spans="1:9" ht="24" customHeight="1" x14ac:dyDescent="0.25">
      <c r="A54" s="200"/>
      <c r="B54" s="175"/>
      <c r="C54" s="194"/>
      <c r="D54" s="184"/>
      <c r="E54" s="184"/>
      <c r="F54" s="221"/>
      <c r="G54" s="15" t="s">
        <v>64</v>
      </c>
      <c r="H54" s="123">
        <v>1495.6</v>
      </c>
      <c r="I54" s="38">
        <f>1407.65+59.62</f>
        <v>1467.27</v>
      </c>
    </row>
    <row r="55" spans="1:9" ht="21" customHeight="1" x14ac:dyDescent="0.25">
      <c r="A55" s="200"/>
      <c r="B55" s="175"/>
      <c r="C55" s="194"/>
      <c r="D55" s="184"/>
      <c r="E55" s="184"/>
      <c r="F55" s="221"/>
      <c r="G55" s="15" t="s">
        <v>71</v>
      </c>
      <c r="H55" s="123">
        <v>603</v>
      </c>
      <c r="I55" s="38">
        <v>602.08000000000004</v>
      </c>
    </row>
    <row r="56" spans="1:9" ht="20.25" customHeight="1" x14ac:dyDescent="0.25">
      <c r="A56" s="200"/>
      <c r="B56" s="175"/>
      <c r="C56" s="194"/>
      <c r="D56" s="184"/>
      <c r="E56" s="184"/>
      <c r="F56" s="221"/>
      <c r="G56" s="15" t="s">
        <v>62</v>
      </c>
      <c r="H56" s="123">
        <v>11247.5</v>
      </c>
      <c r="I56" s="38">
        <f>10197.4+499.93</f>
        <v>10697.33</v>
      </c>
    </row>
    <row r="57" spans="1:9" ht="21" customHeight="1" x14ac:dyDescent="0.25">
      <c r="A57" s="200"/>
      <c r="B57" s="175"/>
      <c r="C57" s="194"/>
      <c r="D57" s="184"/>
      <c r="E57" s="184"/>
      <c r="F57" s="221"/>
      <c r="G57" s="15" t="s">
        <v>126</v>
      </c>
      <c r="H57" s="123">
        <v>130</v>
      </c>
      <c r="I57" s="38">
        <v>129.99</v>
      </c>
    </row>
    <row r="58" spans="1:9" ht="21" customHeight="1" x14ac:dyDescent="0.25">
      <c r="A58" s="200"/>
      <c r="B58" s="175"/>
      <c r="C58" s="213"/>
      <c r="D58" s="185"/>
      <c r="E58" s="185"/>
      <c r="F58" s="221"/>
      <c r="G58" s="15" t="s">
        <v>73</v>
      </c>
      <c r="H58" s="123">
        <v>761</v>
      </c>
      <c r="I58" s="38">
        <v>760.12</v>
      </c>
    </row>
    <row r="59" spans="1:9" ht="25.5" customHeight="1" x14ac:dyDescent="0.25">
      <c r="A59" s="200"/>
      <c r="B59" s="175"/>
      <c r="C59" s="22" t="s">
        <v>54</v>
      </c>
      <c r="D59" s="12" t="s">
        <v>42</v>
      </c>
      <c r="E59" s="12" t="s">
        <v>43</v>
      </c>
      <c r="F59" s="221"/>
      <c r="G59" s="15"/>
      <c r="H59" s="162">
        <f>H61+H62+H63</f>
        <v>84110.12</v>
      </c>
      <c r="I59" s="67">
        <f>I61+I62+I63</f>
        <v>84109.95</v>
      </c>
    </row>
    <row r="60" spans="1:9" ht="17.25" customHeight="1" x14ac:dyDescent="0.25">
      <c r="A60" s="200"/>
      <c r="B60" s="175"/>
      <c r="C60" s="137" t="s">
        <v>65</v>
      </c>
      <c r="D60" s="203"/>
      <c r="E60" s="203"/>
      <c r="F60" s="221"/>
      <c r="G60" s="15"/>
      <c r="H60" s="163"/>
      <c r="I60" s="52"/>
    </row>
    <row r="61" spans="1:9" ht="22.5" customHeight="1" x14ac:dyDescent="0.25">
      <c r="A61" s="200"/>
      <c r="B61" s="175"/>
      <c r="C61" s="205"/>
      <c r="D61" s="204"/>
      <c r="E61" s="204"/>
      <c r="F61" s="221"/>
      <c r="G61" s="15" t="s">
        <v>67</v>
      </c>
      <c r="H61" s="123">
        <v>64370.67</v>
      </c>
      <c r="I61" s="38">
        <f>61460.67+2910</f>
        <v>64370.67</v>
      </c>
    </row>
    <row r="62" spans="1:9" ht="21" customHeight="1" x14ac:dyDescent="0.25">
      <c r="A62" s="200"/>
      <c r="B62" s="175"/>
      <c r="C62" s="206"/>
      <c r="D62" s="204"/>
      <c r="E62" s="204"/>
      <c r="F62" s="221"/>
      <c r="G62" s="15" t="s">
        <v>64</v>
      </c>
      <c r="H62" s="123">
        <v>1990.45</v>
      </c>
      <c r="I62" s="38">
        <f>1900.45+90</f>
        <v>1990.45</v>
      </c>
    </row>
    <row r="63" spans="1:9" ht="20.25" customHeight="1" x14ac:dyDescent="0.25">
      <c r="A63" s="200"/>
      <c r="B63" s="175"/>
      <c r="C63" s="206"/>
      <c r="D63" s="204"/>
      <c r="E63" s="204"/>
      <c r="F63" s="221"/>
      <c r="G63" s="15" t="s">
        <v>62</v>
      </c>
      <c r="H63" s="123">
        <v>17749</v>
      </c>
      <c r="I63" s="38">
        <f>17248.83+500</f>
        <v>17748.830000000002</v>
      </c>
    </row>
    <row r="64" spans="1:9" ht="33.75" customHeight="1" x14ac:dyDescent="0.25">
      <c r="A64" s="200"/>
      <c r="B64" s="175"/>
      <c r="C64" s="22" t="s">
        <v>56</v>
      </c>
      <c r="D64" s="12" t="s">
        <v>42</v>
      </c>
      <c r="E64" s="12" t="s">
        <v>43</v>
      </c>
      <c r="F64" s="221"/>
      <c r="G64" s="15"/>
      <c r="H64" s="162">
        <f>H66+H67+H68+H69+H70</f>
        <v>83444</v>
      </c>
      <c r="I64" s="67">
        <f>I66+I67+I68+I69+I70</f>
        <v>83442.559999999998</v>
      </c>
    </row>
    <row r="65" spans="1:10" ht="16.5" customHeight="1" x14ac:dyDescent="0.25">
      <c r="A65" s="200"/>
      <c r="B65" s="175"/>
      <c r="C65" s="137" t="s">
        <v>65</v>
      </c>
      <c r="D65" s="183"/>
      <c r="E65" s="183"/>
      <c r="F65" s="221"/>
      <c r="G65" s="15"/>
      <c r="H65" s="123"/>
      <c r="I65" s="38"/>
    </row>
    <row r="66" spans="1:10" ht="20.25" customHeight="1" x14ac:dyDescent="0.25">
      <c r="A66" s="200"/>
      <c r="B66" s="175"/>
      <c r="C66" s="193"/>
      <c r="D66" s="184"/>
      <c r="E66" s="184"/>
      <c r="F66" s="221"/>
      <c r="G66" s="15" t="s">
        <v>67</v>
      </c>
      <c r="H66" s="123">
        <v>64510.29</v>
      </c>
      <c r="I66" s="38">
        <f>63388+1121.39</f>
        <v>64509.39</v>
      </c>
    </row>
    <row r="67" spans="1:10" ht="20.25" customHeight="1" x14ac:dyDescent="0.25">
      <c r="A67" s="200"/>
      <c r="B67" s="175"/>
      <c r="C67" s="194"/>
      <c r="D67" s="184"/>
      <c r="E67" s="184"/>
      <c r="F67" s="221"/>
      <c r="G67" s="15" t="s">
        <v>64</v>
      </c>
      <c r="H67" s="123">
        <v>1995.21</v>
      </c>
      <c r="I67" s="38">
        <f>1960.5+34.68</f>
        <v>1995.18</v>
      </c>
    </row>
    <row r="68" spans="1:10" ht="21" customHeight="1" x14ac:dyDescent="0.25">
      <c r="A68" s="200"/>
      <c r="B68" s="175"/>
      <c r="C68" s="194"/>
      <c r="D68" s="184"/>
      <c r="E68" s="184"/>
      <c r="F68" s="221"/>
      <c r="G68" s="15" t="s">
        <v>71</v>
      </c>
      <c r="H68" s="123">
        <v>757</v>
      </c>
      <c r="I68" s="38">
        <v>756.86</v>
      </c>
    </row>
    <row r="69" spans="1:10" ht="24" customHeight="1" x14ac:dyDescent="0.25">
      <c r="A69" s="200"/>
      <c r="B69" s="175"/>
      <c r="C69" s="194"/>
      <c r="D69" s="184"/>
      <c r="E69" s="184"/>
      <c r="F69" s="221"/>
      <c r="G69" s="15" t="s">
        <v>62</v>
      </c>
      <c r="H69" s="123">
        <v>14742.5</v>
      </c>
      <c r="I69" s="38">
        <f>13130.5+1612</f>
        <v>14742.5</v>
      </c>
    </row>
    <row r="70" spans="1:10" ht="24" customHeight="1" x14ac:dyDescent="0.25">
      <c r="A70" s="201"/>
      <c r="B70" s="175"/>
      <c r="C70" s="194"/>
      <c r="D70" s="184"/>
      <c r="E70" s="184"/>
      <c r="F70" s="221"/>
      <c r="G70" s="15" t="s">
        <v>73</v>
      </c>
      <c r="H70" s="123">
        <v>1439</v>
      </c>
      <c r="I70" s="38">
        <v>1438.63</v>
      </c>
    </row>
    <row r="71" spans="1:10" ht="33.75" customHeight="1" x14ac:dyDescent="0.25">
      <c r="A71" s="199" t="s">
        <v>19</v>
      </c>
      <c r="B71" s="174" t="s">
        <v>39</v>
      </c>
      <c r="C71" s="138" t="s">
        <v>60</v>
      </c>
      <c r="D71" s="35"/>
      <c r="E71" s="35"/>
      <c r="F71" s="220" t="s">
        <v>45</v>
      </c>
      <c r="G71" s="15"/>
      <c r="H71" s="162">
        <f>H72+H84+H90+H95+H100+H105+H109</f>
        <v>384399.91399999999</v>
      </c>
      <c r="I71" s="67">
        <f>I72+I84+I90+I95+I100+I105+I109</f>
        <v>317205.92000000004</v>
      </c>
      <c r="J71" s="81"/>
    </row>
    <row r="72" spans="1:10" ht="34.5" customHeight="1" x14ac:dyDescent="0.25">
      <c r="A72" s="200"/>
      <c r="B72" s="175"/>
      <c r="C72" s="30" t="s">
        <v>49</v>
      </c>
      <c r="D72" s="12" t="s">
        <v>42</v>
      </c>
      <c r="E72" s="12" t="s">
        <v>43</v>
      </c>
      <c r="F72" s="221"/>
      <c r="G72" s="15"/>
      <c r="H72" s="162">
        <f>H74+H75+H76+H77+H78+H79+H80+H81+H82</f>
        <v>181805.01399999997</v>
      </c>
      <c r="I72" s="67">
        <f>I74+I75+I76+I77+I78+I79+I80+I81</f>
        <v>115457.31999999999</v>
      </c>
    </row>
    <row r="73" spans="1:10" ht="15" customHeight="1" x14ac:dyDescent="0.25">
      <c r="A73" s="200"/>
      <c r="B73" s="175"/>
      <c r="C73" s="11" t="s">
        <v>65</v>
      </c>
      <c r="D73" s="183"/>
      <c r="E73" s="183"/>
      <c r="F73" s="221"/>
      <c r="G73" s="15"/>
      <c r="H73" s="123"/>
      <c r="I73" s="38"/>
    </row>
    <row r="74" spans="1:10" ht="24" customHeight="1" x14ac:dyDescent="0.25">
      <c r="A74" s="200"/>
      <c r="B74" s="175"/>
      <c r="C74" s="209"/>
      <c r="D74" s="184"/>
      <c r="E74" s="184"/>
      <c r="F74" s="221"/>
      <c r="G74" s="15" t="s">
        <v>68</v>
      </c>
      <c r="H74" s="123">
        <f>75469.5+1033.8</f>
        <v>76503.3</v>
      </c>
      <c r="I74" s="38"/>
    </row>
    <row r="75" spans="1:10" ht="24.75" customHeight="1" x14ac:dyDescent="0.25">
      <c r="A75" s="200"/>
      <c r="B75" s="175"/>
      <c r="C75" s="210"/>
      <c r="D75" s="184"/>
      <c r="E75" s="184"/>
      <c r="F75" s="221"/>
      <c r="G75" s="15" t="s">
        <v>122</v>
      </c>
      <c r="H75" s="123">
        <f>41689.31</f>
        <v>41689.31</v>
      </c>
      <c r="I75" s="38">
        <v>39804.18</v>
      </c>
    </row>
    <row r="76" spans="1:10" ht="21" customHeight="1" x14ac:dyDescent="0.25">
      <c r="A76" s="200"/>
      <c r="B76" s="175"/>
      <c r="C76" s="210"/>
      <c r="D76" s="184"/>
      <c r="E76" s="184"/>
      <c r="F76" s="221"/>
      <c r="G76" s="15" t="s">
        <v>66</v>
      </c>
      <c r="H76" s="123">
        <v>4133.6000000000004</v>
      </c>
      <c r="I76" s="38">
        <v>4112.96</v>
      </c>
    </row>
    <row r="77" spans="1:10" ht="24" customHeight="1" x14ac:dyDescent="0.25">
      <c r="A77" s="200"/>
      <c r="B77" s="175"/>
      <c r="C77" s="210"/>
      <c r="D77" s="184"/>
      <c r="E77" s="184"/>
      <c r="F77" s="221"/>
      <c r="G77" s="15" t="s">
        <v>74</v>
      </c>
      <c r="H77" s="123">
        <v>31620.144</v>
      </c>
      <c r="I77" s="38">
        <v>30759.119999999999</v>
      </c>
    </row>
    <row r="78" spans="1:10" ht="21.75" customHeight="1" x14ac:dyDescent="0.25">
      <c r="A78" s="200"/>
      <c r="B78" s="175"/>
      <c r="C78" s="211"/>
      <c r="D78" s="185"/>
      <c r="E78" s="185"/>
      <c r="F78" s="221"/>
      <c r="G78" s="15" t="s">
        <v>124</v>
      </c>
      <c r="H78" s="123">
        <v>1289.3599999999999</v>
      </c>
      <c r="I78" s="38">
        <v>1231.06</v>
      </c>
    </row>
    <row r="79" spans="1:10" ht="21.75" customHeight="1" x14ac:dyDescent="0.25">
      <c r="A79" s="200"/>
      <c r="B79" s="175"/>
      <c r="C79" s="146"/>
      <c r="D79" s="135"/>
      <c r="E79" s="135"/>
      <c r="F79" s="221"/>
      <c r="G79" s="15" t="s">
        <v>131</v>
      </c>
      <c r="H79" s="123">
        <v>209</v>
      </c>
      <c r="I79" s="38">
        <v>39550</v>
      </c>
    </row>
    <row r="80" spans="1:10" ht="21.75" customHeight="1" x14ac:dyDescent="0.25">
      <c r="A80" s="200"/>
      <c r="B80" s="175"/>
      <c r="C80" s="146"/>
      <c r="D80" s="135"/>
      <c r="E80" s="135"/>
      <c r="F80" s="221"/>
      <c r="G80" s="15" t="s">
        <v>67</v>
      </c>
      <c r="H80" s="123">
        <v>2425</v>
      </c>
      <c r="I80" s="66"/>
    </row>
    <row r="81" spans="1:9" ht="21.75" customHeight="1" x14ac:dyDescent="0.25">
      <c r="A81" s="200"/>
      <c r="B81" s="175"/>
      <c r="C81" s="146"/>
      <c r="D81" s="135"/>
      <c r="E81" s="135"/>
      <c r="F81" s="221"/>
      <c r="G81" s="15" t="s">
        <v>64</v>
      </c>
      <c r="H81" s="123">
        <v>75</v>
      </c>
      <c r="I81" s="66"/>
    </row>
    <row r="82" spans="1:9" ht="21.75" customHeight="1" x14ac:dyDescent="0.25">
      <c r="A82" s="200"/>
      <c r="B82" s="175"/>
      <c r="C82" s="146"/>
      <c r="D82" s="135"/>
      <c r="E82" s="135"/>
      <c r="F82" s="221"/>
      <c r="G82" s="15" t="s">
        <v>62</v>
      </c>
      <c r="H82" s="123">
        <f>8469.2+12532.3+2858.8</f>
        <v>23860.3</v>
      </c>
      <c r="I82" s="66"/>
    </row>
    <row r="83" spans="1:9" ht="21.75" customHeight="1" x14ac:dyDescent="0.25">
      <c r="A83" s="200"/>
      <c r="B83" s="175"/>
      <c r="C83" s="146"/>
      <c r="D83" s="135"/>
      <c r="E83" s="135"/>
      <c r="F83" s="221"/>
      <c r="G83" s="15"/>
      <c r="H83" s="123"/>
      <c r="I83" s="66"/>
    </row>
    <row r="84" spans="1:9" ht="35.25" customHeight="1" x14ac:dyDescent="0.25">
      <c r="A84" s="200"/>
      <c r="B84" s="175"/>
      <c r="C84" s="22" t="s">
        <v>51</v>
      </c>
      <c r="D84" s="12" t="s">
        <v>42</v>
      </c>
      <c r="E84" s="12" t="s">
        <v>43</v>
      </c>
      <c r="F84" s="221"/>
      <c r="G84" s="15"/>
      <c r="H84" s="162">
        <f>H86+H87+H88+H89</f>
        <v>34631</v>
      </c>
      <c r="I84" s="67">
        <f>I86+I87+I88+I89</f>
        <v>34614.949999999997</v>
      </c>
    </row>
    <row r="85" spans="1:9" ht="16.5" customHeight="1" x14ac:dyDescent="0.25">
      <c r="A85" s="200"/>
      <c r="B85" s="175"/>
      <c r="C85" s="137" t="s">
        <v>65</v>
      </c>
      <c r="D85" s="183"/>
      <c r="E85" s="183"/>
      <c r="F85" s="221"/>
      <c r="G85" s="15"/>
      <c r="H85" s="123"/>
      <c r="I85" s="38"/>
    </row>
    <row r="86" spans="1:9" ht="21" customHeight="1" x14ac:dyDescent="0.25">
      <c r="A86" s="200"/>
      <c r="B86" s="175"/>
      <c r="C86" s="193"/>
      <c r="D86" s="184"/>
      <c r="E86" s="184"/>
      <c r="F86" s="221"/>
      <c r="G86" s="15" t="s">
        <v>122</v>
      </c>
      <c r="H86" s="123">
        <f>970</f>
        <v>970</v>
      </c>
      <c r="I86" s="38">
        <v>955.17</v>
      </c>
    </row>
    <row r="87" spans="1:9" ht="20.25" customHeight="1" x14ac:dyDescent="0.25">
      <c r="A87" s="200"/>
      <c r="B87" s="175"/>
      <c r="C87" s="194"/>
      <c r="D87" s="184"/>
      <c r="E87" s="184"/>
      <c r="F87" s="221"/>
      <c r="G87" s="15" t="s">
        <v>68</v>
      </c>
      <c r="H87" s="123">
        <v>32622</v>
      </c>
      <c r="I87" s="38">
        <v>32621.35</v>
      </c>
    </row>
    <row r="88" spans="1:9" ht="19.5" customHeight="1" x14ac:dyDescent="0.25">
      <c r="A88" s="200"/>
      <c r="B88" s="175"/>
      <c r="C88" s="194"/>
      <c r="D88" s="184"/>
      <c r="E88" s="184"/>
      <c r="F88" s="221"/>
      <c r="G88" s="15" t="s">
        <v>66</v>
      </c>
      <c r="H88" s="123">
        <v>1009</v>
      </c>
      <c r="I88" s="38">
        <v>1008.89</v>
      </c>
    </row>
    <row r="89" spans="1:9" ht="19.5" customHeight="1" x14ac:dyDescent="0.25">
      <c r="A89" s="200"/>
      <c r="B89" s="175"/>
      <c r="C89" s="213"/>
      <c r="D89" s="185"/>
      <c r="E89" s="185"/>
      <c r="F89" s="221"/>
      <c r="G89" s="15" t="s">
        <v>124</v>
      </c>
      <c r="H89" s="123">
        <v>30</v>
      </c>
      <c r="I89" s="38">
        <v>29.54</v>
      </c>
    </row>
    <row r="90" spans="1:9" ht="35.25" customHeight="1" x14ac:dyDescent="0.25">
      <c r="A90" s="200"/>
      <c r="B90" s="175"/>
      <c r="C90" s="22" t="s">
        <v>52</v>
      </c>
      <c r="D90" s="12" t="s">
        <v>42</v>
      </c>
      <c r="E90" s="12" t="s">
        <v>43</v>
      </c>
      <c r="F90" s="221"/>
      <c r="G90" s="15"/>
      <c r="H90" s="162">
        <f>H92+H93+H94</f>
        <v>39218.399999999994</v>
      </c>
      <c r="I90" s="67">
        <f>I92+I93+I94</f>
        <v>39217.550000000003</v>
      </c>
    </row>
    <row r="91" spans="1:9" ht="18" customHeight="1" x14ac:dyDescent="0.25">
      <c r="A91" s="200"/>
      <c r="B91" s="175"/>
      <c r="C91" s="137" t="s">
        <v>65</v>
      </c>
      <c r="D91" s="203"/>
      <c r="E91" s="203"/>
      <c r="F91" s="221"/>
      <c r="G91" s="15"/>
      <c r="H91" s="163"/>
      <c r="I91" s="52"/>
    </row>
    <row r="92" spans="1:9" ht="20.25" customHeight="1" x14ac:dyDescent="0.25">
      <c r="A92" s="200"/>
      <c r="B92" s="175"/>
      <c r="C92" s="205"/>
      <c r="D92" s="204"/>
      <c r="E92" s="204"/>
      <c r="F92" s="221"/>
      <c r="G92" s="15" t="s">
        <v>68</v>
      </c>
      <c r="H92" s="123">
        <v>29895.7</v>
      </c>
      <c r="I92" s="38">
        <v>29895.62</v>
      </c>
    </row>
    <row r="93" spans="1:9" ht="20.25" customHeight="1" x14ac:dyDescent="0.25">
      <c r="A93" s="200"/>
      <c r="B93" s="175"/>
      <c r="C93" s="206"/>
      <c r="D93" s="204"/>
      <c r="E93" s="204"/>
      <c r="F93" s="221"/>
      <c r="G93" s="15" t="s">
        <v>74</v>
      </c>
      <c r="H93" s="123">
        <v>8398</v>
      </c>
      <c r="I93" s="38">
        <v>8397.32</v>
      </c>
    </row>
    <row r="94" spans="1:9" ht="19.5" customHeight="1" x14ac:dyDescent="0.25">
      <c r="A94" s="200"/>
      <c r="B94" s="175"/>
      <c r="C94" s="207"/>
      <c r="D94" s="208"/>
      <c r="E94" s="208"/>
      <c r="F94" s="221"/>
      <c r="G94" s="15" t="s">
        <v>66</v>
      </c>
      <c r="H94" s="123">
        <v>924.7</v>
      </c>
      <c r="I94" s="38">
        <v>924.61</v>
      </c>
    </row>
    <row r="95" spans="1:9" ht="36.75" customHeight="1" x14ac:dyDescent="0.25">
      <c r="A95" s="200"/>
      <c r="B95" s="175"/>
      <c r="C95" s="22" t="s">
        <v>53</v>
      </c>
      <c r="D95" s="12" t="s">
        <v>42</v>
      </c>
      <c r="E95" s="12" t="s">
        <v>43</v>
      </c>
      <c r="F95" s="221"/>
      <c r="G95" s="15"/>
      <c r="H95" s="162">
        <f>H97+H98+H99</f>
        <v>29642.7</v>
      </c>
      <c r="I95" s="67">
        <f>I97+I98+I99</f>
        <v>29637.850000000002</v>
      </c>
    </row>
    <row r="96" spans="1:9" ht="17.25" customHeight="1" x14ac:dyDescent="0.25">
      <c r="A96" s="200"/>
      <c r="B96" s="175"/>
      <c r="C96" s="137" t="s">
        <v>65</v>
      </c>
      <c r="D96" s="203"/>
      <c r="E96" s="203"/>
      <c r="F96" s="221"/>
      <c r="G96" s="15"/>
      <c r="H96" s="123"/>
      <c r="I96" s="38"/>
    </row>
    <row r="97" spans="1:9" ht="19.5" customHeight="1" x14ac:dyDescent="0.25">
      <c r="A97" s="200"/>
      <c r="B97" s="175"/>
      <c r="C97" s="205"/>
      <c r="D97" s="204"/>
      <c r="E97" s="204"/>
      <c r="F97" s="221"/>
      <c r="G97" s="15" t="s">
        <v>68</v>
      </c>
      <c r="H97" s="123">
        <v>28169.4</v>
      </c>
      <c r="I97" s="38">
        <v>28169.4</v>
      </c>
    </row>
    <row r="98" spans="1:9" ht="21.75" customHeight="1" x14ac:dyDescent="0.25">
      <c r="A98" s="200"/>
      <c r="B98" s="175"/>
      <c r="C98" s="207"/>
      <c r="D98" s="208"/>
      <c r="E98" s="208"/>
      <c r="F98" s="221"/>
      <c r="G98" s="15" t="s">
        <v>66</v>
      </c>
      <c r="H98" s="123">
        <v>871.3</v>
      </c>
      <c r="I98" s="38">
        <v>871.22</v>
      </c>
    </row>
    <row r="99" spans="1:9" ht="21.75" customHeight="1" x14ac:dyDescent="0.25">
      <c r="A99" s="200"/>
      <c r="B99" s="175"/>
      <c r="C99" s="143"/>
      <c r="D99" s="144"/>
      <c r="E99" s="144"/>
      <c r="F99" s="221"/>
      <c r="G99" s="15" t="s">
        <v>125</v>
      </c>
      <c r="H99" s="123">
        <f>602</f>
        <v>602</v>
      </c>
      <c r="I99" s="38">
        <v>597.23</v>
      </c>
    </row>
    <row r="100" spans="1:9" ht="26.25" customHeight="1" x14ac:dyDescent="0.25">
      <c r="A100" s="200"/>
      <c r="B100" s="175"/>
      <c r="C100" s="22" t="s">
        <v>55</v>
      </c>
      <c r="D100" s="12" t="s">
        <v>42</v>
      </c>
      <c r="E100" s="12" t="s">
        <v>43</v>
      </c>
      <c r="F100" s="221"/>
      <c r="G100" s="15"/>
      <c r="H100" s="162">
        <f>H102+H103+H104</f>
        <v>29170.699999999997</v>
      </c>
      <c r="I100" s="67">
        <f>I102+I103+I104</f>
        <v>29169.620000000003</v>
      </c>
    </row>
    <row r="101" spans="1:9" ht="18" customHeight="1" x14ac:dyDescent="0.25">
      <c r="A101" s="200"/>
      <c r="B101" s="175"/>
      <c r="C101" s="137" t="s">
        <v>65</v>
      </c>
      <c r="D101" s="203"/>
      <c r="E101" s="203"/>
      <c r="F101" s="221"/>
      <c r="G101" s="15"/>
      <c r="H101" s="123"/>
      <c r="I101" s="38"/>
    </row>
    <row r="102" spans="1:9" ht="18" customHeight="1" x14ac:dyDescent="0.25">
      <c r="A102" s="200"/>
      <c r="B102" s="175"/>
      <c r="C102" s="205"/>
      <c r="D102" s="204"/>
      <c r="E102" s="204"/>
      <c r="F102" s="221"/>
      <c r="G102" s="15" t="s">
        <v>68</v>
      </c>
      <c r="H102" s="123">
        <v>25399.1</v>
      </c>
      <c r="I102" s="38">
        <v>25399.040000000001</v>
      </c>
    </row>
    <row r="103" spans="1:9" ht="20.25" customHeight="1" x14ac:dyDescent="0.25">
      <c r="A103" s="200"/>
      <c r="B103" s="175"/>
      <c r="C103" s="206"/>
      <c r="D103" s="204"/>
      <c r="E103" s="204"/>
      <c r="F103" s="221"/>
      <c r="G103" s="15" t="s">
        <v>74</v>
      </c>
      <c r="H103" s="123">
        <v>2986</v>
      </c>
      <c r="I103" s="38">
        <v>2985.04</v>
      </c>
    </row>
    <row r="104" spans="1:9" ht="20.25" customHeight="1" x14ac:dyDescent="0.25">
      <c r="A104" s="200"/>
      <c r="B104" s="175"/>
      <c r="C104" s="207"/>
      <c r="D104" s="208"/>
      <c r="E104" s="208"/>
      <c r="F104" s="221"/>
      <c r="G104" s="15" t="s">
        <v>66</v>
      </c>
      <c r="H104" s="123">
        <v>785.6</v>
      </c>
      <c r="I104" s="38">
        <v>785.54</v>
      </c>
    </row>
    <row r="105" spans="1:9" ht="28.5" customHeight="1" x14ac:dyDescent="0.25">
      <c r="A105" s="200"/>
      <c r="B105" s="175"/>
      <c r="C105" s="22" t="s">
        <v>54</v>
      </c>
      <c r="D105" s="12" t="s">
        <v>42</v>
      </c>
      <c r="E105" s="12" t="s">
        <v>43</v>
      </c>
      <c r="F105" s="221"/>
      <c r="G105" s="15"/>
      <c r="H105" s="162">
        <f>H107+H108</f>
        <v>31259.899999999998</v>
      </c>
      <c r="I105" s="67">
        <f>I107+I108</f>
        <v>31259.72</v>
      </c>
    </row>
    <row r="106" spans="1:9" ht="20.25" customHeight="1" x14ac:dyDescent="0.25">
      <c r="A106" s="200"/>
      <c r="B106" s="175"/>
      <c r="C106" s="137" t="s">
        <v>65</v>
      </c>
      <c r="D106" s="203"/>
      <c r="E106" s="203"/>
      <c r="F106" s="221"/>
      <c r="G106" s="15"/>
      <c r="H106" s="123"/>
      <c r="I106" s="38"/>
    </row>
    <row r="107" spans="1:9" ht="21.75" customHeight="1" x14ac:dyDescent="0.25">
      <c r="A107" s="200"/>
      <c r="B107" s="175"/>
      <c r="C107" s="205"/>
      <c r="D107" s="204"/>
      <c r="E107" s="204"/>
      <c r="F107" s="221"/>
      <c r="G107" s="15" t="s">
        <v>68</v>
      </c>
      <c r="H107" s="123">
        <v>30322.1</v>
      </c>
      <c r="I107" s="38">
        <v>30321.95</v>
      </c>
    </row>
    <row r="108" spans="1:9" ht="24" customHeight="1" x14ac:dyDescent="0.25">
      <c r="A108" s="200"/>
      <c r="B108" s="175"/>
      <c r="C108" s="207"/>
      <c r="D108" s="208"/>
      <c r="E108" s="208"/>
      <c r="F108" s="221"/>
      <c r="G108" s="15" t="s">
        <v>66</v>
      </c>
      <c r="H108" s="123">
        <v>937.8</v>
      </c>
      <c r="I108" s="38">
        <v>937.77</v>
      </c>
    </row>
    <row r="109" spans="1:9" ht="34.5" customHeight="1" x14ac:dyDescent="0.25">
      <c r="A109" s="200"/>
      <c r="B109" s="175"/>
      <c r="C109" s="22" t="s">
        <v>56</v>
      </c>
      <c r="D109" s="12" t="s">
        <v>42</v>
      </c>
      <c r="E109" s="12" t="s">
        <v>43</v>
      </c>
      <c r="F109" s="221"/>
      <c r="G109" s="15"/>
      <c r="H109" s="162">
        <f>H111+H112+H113</f>
        <v>38672.200000000004</v>
      </c>
      <c r="I109" s="67">
        <f>I111+I112+I113</f>
        <v>37848.910000000003</v>
      </c>
    </row>
    <row r="110" spans="1:9" ht="20.25" customHeight="1" x14ac:dyDescent="0.25">
      <c r="A110" s="200"/>
      <c r="B110" s="175"/>
      <c r="C110" s="137" t="s">
        <v>65</v>
      </c>
      <c r="D110" s="203"/>
      <c r="E110" s="203"/>
      <c r="F110" s="221"/>
      <c r="G110" s="148"/>
      <c r="H110" s="164"/>
      <c r="I110" s="38"/>
    </row>
    <row r="111" spans="1:9" ht="21" customHeight="1" x14ac:dyDescent="0.25">
      <c r="A111" s="200"/>
      <c r="B111" s="175"/>
      <c r="C111" s="205"/>
      <c r="D111" s="204"/>
      <c r="E111" s="204"/>
      <c r="F111" s="221"/>
      <c r="G111" s="15" t="s">
        <v>68</v>
      </c>
      <c r="H111" s="164">
        <v>30467.8</v>
      </c>
      <c r="I111" s="38">
        <v>29669.57</v>
      </c>
    </row>
    <row r="112" spans="1:9" ht="21.75" customHeight="1" x14ac:dyDescent="0.25">
      <c r="A112" s="200"/>
      <c r="B112" s="175"/>
      <c r="C112" s="206"/>
      <c r="D112" s="204"/>
      <c r="E112" s="204"/>
      <c r="F112" s="221"/>
      <c r="G112" s="15" t="s">
        <v>77</v>
      </c>
      <c r="H112" s="123">
        <v>7262</v>
      </c>
      <c r="I112" s="38">
        <v>7261.72</v>
      </c>
    </row>
    <row r="113" spans="1:9" ht="21" customHeight="1" x14ac:dyDescent="0.25">
      <c r="A113" s="201"/>
      <c r="B113" s="182"/>
      <c r="C113" s="207"/>
      <c r="D113" s="208"/>
      <c r="E113" s="208"/>
      <c r="F113" s="222"/>
      <c r="G113" s="15" t="s">
        <v>66</v>
      </c>
      <c r="H113" s="164">
        <v>942.4</v>
      </c>
      <c r="I113" s="38">
        <v>917.62</v>
      </c>
    </row>
    <row r="114" spans="1:9" ht="29.25" customHeight="1" x14ac:dyDescent="0.25">
      <c r="A114" s="199" t="s">
        <v>20</v>
      </c>
      <c r="B114" s="174" t="s">
        <v>40</v>
      </c>
      <c r="C114" s="137" t="s">
        <v>60</v>
      </c>
      <c r="D114" s="31"/>
      <c r="E114" s="33"/>
      <c r="F114" s="220" t="s">
        <v>46</v>
      </c>
      <c r="G114" s="218"/>
      <c r="H114" s="216">
        <f>H118+H117+H119+H120+H121</f>
        <v>14243.2</v>
      </c>
      <c r="I114" s="245">
        <f>I118+I117</f>
        <v>7841.19</v>
      </c>
    </row>
    <row r="115" spans="1:9" ht="33" customHeight="1" x14ac:dyDescent="0.25">
      <c r="A115" s="200"/>
      <c r="B115" s="175"/>
      <c r="C115" s="34" t="s">
        <v>130</v>
      </c>
      <c r="D115" s="12" t="s">
        <v>42</v>
      </c>
      <c r="E115" s="12" t="s">
        <v>42</v>
      </c>
      <c r="F115" s="221"/>
      <c r="G115" s="219"/>
      <c r="H115" s="217"/>
      <c r="I115" s="246"/>
    </row>
    <row r="116" spans="1:9" ht="18.75" customHeight="1" x14ac:dyDescent="0.25">
      <c r="A116" s="200"/>
      <c r="B116" s="175"/>
      <c r="C116" s="137" t="s">
        <v>65</v>
      </c>
      <c r="D116" s="141"/>
      <c r="E116" s="141"/>
      <c r="F116" s="221"/>
      <c r="G116" s="149"/>
      <c r="H116" s="165"/>
      <c r="I116" s="155"/>
    </row>
    <row r="117" spans="1:9" ht="18" customHeight="1" x14ac:dyDescent="0.25">
      <c r="A117" s="200"/>
      <c r="B117" s="175"/>
      <c r="C117" s="236"/>
      <c r="D117" s="203"/>
      <c r="E117" s="203"/>
      <c r="F117" s="221"/>
      <c r="G117" s="149" t="s">
        <v>79</v>
      </c>
      <c r="H117" s="166">
        <v>7606</v>
      </c>
      <c r="I117" s="38">
        <v>7605.99</v>
      </c>
    </row>
    <row r="118" spans="1:9" ht="22.5" customHeight="1" x14ac:dyDescent="0.25">
      <c r="A118" s="201"/>
      <c r="B118" s="182"/>
      <c r="C118" s="237"/>
      <c r="D118" s="208"/>
      <c r="E118" s="215"/>
      <c r="F118" s="222"/>
      <c r="G118" s="149" t="s">
        <v>80</v>
      </c>
      <c r="H118" s="166">
        <v>235.2</v>
      </c>
      <c r="I118" s="38">
        <v>235.2</v>
      </c>
    </row>
    <row r="119" spans="1:9" ht="22.5" customHeight="1" x14ac:dyDescent="0.25">
      <c r="A119" s="139"/>
      <c r="B119" s="133"/>
      <c r="C119" s="153"/>
      <c r="D119" s="142"/>
      <c r="E119" s="159"/>
      <c r="F119" s="150"/>
      <c r="G119" s="15" t="s">
        <v>67</v>
      </c>
      <c r="H119" s="166">
        <v>1940</v>
      </c>
      <c r="I119" s="123"/>
    </row>
    <row r="120" spans="1:9" ht="22.5" customHeight="1" x14ac:dyDescent="0.25">
      <c r="A120" s="139"/>
      <c r="B120" s="133"/>
      <c r="C120" s="153"/>
      <c r="D120" s="142"/>
      <c r="E120" s="159"/>
      <c r="F120" s="150"/>
      <c r="G120" s="15" t="s">
        <v>64</v>
      </c>
      <c r="H120" s="166">
        <v>60</v>
      </c>
      <c r="I120" s="123"/>
    </row>
    <row r="121" spans="1:9" ht="22.5" customHeight="1" x14ac:dyDescent="0.25">
      <c r="A121" s="139"/>
      <c r="B121" s="133"/>
      <c r="C121" s="153"/>
      <c r="D121" s="142"/>
      <c r="E121" s="159"/>
      <c r="F121" s="150"/>
      <c r="G121" s="15" t="s">
        <v>63</v>
      </c>
      <c r="H121" s="166">
        <f>610+3792</f>
        <v>4402</v>
      </c>
      <c r="I121" s="123"/>
    </row>
    <row r="122" spans="1:9" ht="22.5" customHeight="1" x14ac:dyDescent="0.25">
      <c r="A122" s="139"/>
      <c r="B122" s="133"/>
      <c r="C122" s="153"/>
      <c r="D122" s="142"/>
      <c r="E122" s="159"/>
      <c r="F122" s="150"/>
      <c r="G122" s="15"/>
      <c r="H122" s="166"/>
      <c r="I122" s="66"/>
    </row>
    <row r="123" spans="1:9" ht="25.5" customHeight="1" x14ac:dyDescent="0.25">
      <c r="A123" s="199" t="s">
        <v>21</v>
      </c>
      <c r="B123" s="174" t="s">
        <v>14</v>
      </c>
      <c r="C123" s="138" t="s">
        <v>60</v>
      </c>
      <c r="D123" s="25"/>
      <c r="E123" s="25"/>
      <c r="F123" s="209" t="s">
        <v>48</v>
      </c>
      <c r="G123" s="15"/>
      <c r="H123" s="162">
        <f>H124</f>
        <v>128950.64</v>
      </c>
      <c r="I123" s="67">
        <f>I124</f>
        <v>127361.43</v>
      </c>
    </row>
    <row r="124" spans="1:9" ht="34.5" customHeight="1" x14ac:dyDescent="0.25">
      <c r="A124" s="200"/>
      <c r="B124" s="175"/>
      <c r="C124" s="151" t="s">
        <v>49</v>
      </c>
      <c r="D124" s="12" t="s">
        <v>42</v>
      </c>
      <c r="E124" s="12" t="s">
        <v>43</v>
      </c>
      <c r="F124" s="210"/>
      <c r="G124" s="15"/>
      <c r="H124" s="162">
        <f>H126+H127+H128+H129+H130+H131</f>
        <v>128950.64</v>
      </c>
      <c r="I124" s="67">
        <f>I126+I127+I128+I129+I130+I131</f>
        <v>127361.43</v>
      </c>
    </row>
    <row r="125" spans="1:9" ht="17.25" customHeight="1" x14ac:dyDescent="0.25">
      <c r="A125" s="200"/>
      <c r="B125" s="175"/>
      <c r="C125" s="137" t="s">
        <v>65</v>
      </c>
      <c r="D125" s="26"/>
      <c r="E125" s="26"/>
      <c r="F125" s="210"/>
      <c r="G125" s="15"/>
      <c r="H125" s="123"/>
      <c r="I125" s="38"/>
    </row>
    <row r="126" spans="1:9" ht="21.75" customHeight="1" x14ac:dyDescent="0.25">
      <c r="A126" s="200"/>
      <c r="B126" s="175"/>
      <c r="C126" s="193"/>
      <c r="D126" s="26"/>
      <c r="E126" s="26"/>
      <c r="F126" s="210"/>
      <c r="G126" s="149" t="s">
        <v>81</v>
      </c>
      <c r="H126" s="123">
        <v>19751.2</v>
      </c>
      <c r="I126" s="38">
        <v>19396.21</v>
      </c>
    </row>
    <row r="127" spans="1:9" ht="20.25" customHeight="1" x14ac:dyDescent="0.25">
      <c r="A127" s="200"/>
      <c r="B127" s="175"/>
      <c r="C127" s="194"/>
      <c r="D127" s="26"/>
      <c r="E127" s="26"/>
      <c r="F127" s="210"/>
      <c r="G127" s="149" t="s">
        <v>82</v>
      </c>
      <c r="H127" s="123">
        <v>25812.69</v>
      </c>
      <c r="I127" s="38">
        <v>25812.69</v>
      </c>
    </row>
    <row r="128" spans="1:9" ht="21.75" customHeight="1" x14ac:dyDescent="0.25">
      <c r="A128" s="200"/>
      <c r="B128" s="175"/>
      <c r="C128" s="194"/>
      <c r="D128" s="26"/>
      <c r="E128" s="26"/>
      <c r="F128" s="210"/>
      <c r="G128" s="149" t="s">
        <v>83</v>
      </c>
      <c r="H128" s="123">
        <v>611</v>
      </c>
      <c r="I128" s="38">
        <v>599.91999999999996</v>
      </c>
    </row>
    <row r="129" spans="1:9" ht="20.25" customHeight="1" x14ac:dyDescent="0.25">
      <c r="A129" s="200"/>
      <c r="B129" s="175"/>
      <c r="C129" s="194"/>
      <c r="D129" s="26"/>
      <c r="E129" s="26"/>
      <c r="F129" s="210"/>
      <c r="G129" s="149" t="s">
        <v>84</v>
      </c>
      <c r="H129" s="123">
        <v>798.61</v>
      </c>
      <c r="I129" s="38">
        <v>798.61</v>
      </c>
    </row>
    <row r="130" spans="1:9" ht="21" customHeight="1" x14ac:dyDescent="0.25">
      <c r="A130" s="200"/>
      <c r="B130" s="175"/>
      <c r="C130" s="194"/>
      <c r="D130" s="26"/>
      <c r="E130" s="26"/>
      <c r="F130" s="210"/>
      <c r="G130" s="149" t="s">
        <v>85</v>
      </c>
      <c r="H130" s="123">
        <v>289.5</v>
      </c>
      <c r="I130" s="38">
        <v>223.36</v>
      </c>
    </row>
    <row r="131" spans="1:9" ht="20.25" customHeight="1" x14ac:dyDescent="0.25">
      <c r="A131" s="139"/>
      <c r="B131" s="133"/>
      <c r="C131" s="213"/>
      <c r="D131" s="26"/>
      <c r="E131" s="26"/>
      <c r="F131" s="145"/>
      <c r="G131" s="149" t="s">
        <v>123</v>
      </c>
      <c r="H131" s="123">
        <v>81687.64</v>
      </c>
      <c r="I131" s="38">
        <v>80530.64</v>
      </c>
    </row>
    <row r="132" spans="1:9" ht="35.25" customHeight="1" x14ac:dyDescent="0.25">
      <c r="A132" s="49" t="s">
        <v>22</v>
      </c>
      <c r="B132" s="13" t="s">
        <v>15</v>
      </c>
      <c r="C132" s="14"/>
      <c r="D132" s="10"/>
      <c r="E132" s="10"/>
      <c r="F132" s="15"/>
      <c r="G132" s="15"/>
      <c r="H132" s="162">
        <v>0</v>
      </c>
      <c r="I132" s="155"/>
    </row>
    <row r="133" spans="1:9" ht="27.75" customHeight="1" x14ac:dyDescent="0.25">
      <c r="A133" s="199" t="s">
        <v>23</v>
      </c>
      <c r="B133" s="174" t="s">
        <v>16</v>
      </c>
      <c r="C133" s="138" t="s">
        <v>60</v>
      </c>
      <c r="D133" s="203" t="s">
        <v>42</v>
      </c>
      <c r="E133" s="203" t="s">
        <v>43</v>
      </c>
      <c r="F133" s="209" t="s">
        <v>59</v>
      </c>
      <c r="G133" s="218"/>
      <c r="H133" s="162">
        <f>H134+H153+H164+H175+H185+H194+H205</f>
        <v>47508.762000000002</v>
      </c>
      <c r="I133" s="67">
        <f>I134+I153+I164+I175+I185+I194+I205</f>
        <v>46705.929999999993</v>
      </c>
    </row>
    <row r="134" spans="1:9" ht="35.25" customHeight="1" x14ac:dyDescent="0.25">
      <c r="A134" s="200"/>
      <c r="B134" s="175"/>
      <c r="C134" s="151" t="s">
        <v>49</v>
      </c>
      <c r="D134" s="208"/>
      <c r="E134" s="208"/>
      <c r="F134" s="210"/>
      <c r="G134" s="219"/>
      <c r="H134" s="162">
        <f>H136+H137+H138+H139+H140+H141+H142+H143+H144+H145+H146+H147+H148+H149+H150+H151+H152</f>
        <v>34921.762000000002</v>
      </c>
      <c r="I134" s="155">
        <v>34234.589999999997</v>
      </c>
    </row>
    <row r="135" spans="1:9" ht="18.75" customHeight="1" x14ac:dyDescent="0.25">
      <c r="A135" s="200"/>
      <c r="B135" s="175"/>
      <c r="C135" s="137" t="s">
        <v>65</v>
      </c>
      <c r="D135" s="203"/>
      <c r="E135" s="203"/>
      <c r="F135" s="210"/>
      <c r="G135" s="149"/>
      <c r="H135" s="163"/>
      <c r="I135" s="52"/>
    </row>
    <row r="136" spans="1:9" ht="21" customHeight="1" x14ac:dyDescent="0.25">
      <c r="A136" s="200"/>
      <c r="B136" s="175"/>
      <c r="C136" s="209"/>
      <c r="D136" s="204"/>
      <c r="E136" s="204"/>
      <c r="F136" s="210"/>
      <c r="G136" s="149" t="s">
        <v>87</v>
      </c>
      <c r="H136" s="123">
        <v>22356.7</v>
      </c>
      <c r="I136" s="38"/>
    </row>
    <row r="137" spans="1:9" ht="21" customHeight="1" x14ac:dyDescent="0.25">
      <c r="A137" s="200"/>
      <c r="B137" s="175"/>
      <c r="C137" s="210"/>
      <c r="D137" s="204"/>
      <c r="E137" s="204"/>
      <c r="F137" s="210"/>
      <c r="G137" s="149" t="s">
        <v>120</v>
      </c>
      <c r="H137" s="123">
        <v>1</v>
      </c>
      <c r="I137" s="38"/>
    </row>
    <row r="138" spans="1:9" ht="19.5" customHeight="1" x14ac:dyDescent="0.25">
      <c r="A138" s="200"/>
      <c r="B138" s="175"/>
      <c r="C138" s="210"/>
      <c r="D138" s="204"/>
      <c r="E138" s="204"/>
      <c r="F138" s="210"/>
      <c r="G138" s="149" t="s">
        <v>88</v>
      </c>
      <c r="H138" s="123">
        <v>6525.5</v>
      </c>
      <c r="I138" s="38"/>
    </row>
    <row r="139" spans="1:9" ht="21" customHeight="1" x14ac:dyDescent="0.25">
      <c r="A139" s="200"/>
      <c r="B139" s="175"/>
      <c r="C139" s="210"/>
      <c r="D139" s="204"/>
      <c r="E139" s="204"/>
      <c r="F139" s="210"/>
      <c r="G139" s="149" t="s">
        <v>89</v>
      </c>
      <c r="H139" s="123">
        <v>455.40800000000002</v>
      </c>
      <c r="I139" s="38"/>
    </row>
    <row r="140" spans="1:9" ht="21" customHeight="1" x14ac:dyDescent="0.25">
      <c r="A140" s="200"/>
      <c r="B140" s="175"/>
      <c r="C140" s="210"/>
      <c r="D140" s="204"/>
      <c r="E140" s="204"/>
      <c r="F140" s="210"/>
      <c r="G140" s="149" t="s">
        <v>90</v>
      </c>
      <c r="H140" s="123">
        <v>184.38</v>
      </c>
      <c r="I140" s="38"/>
    </row>
    <row r="141" spans="1:9" ht="21" customHeight="1" x14ac:dyDescent="0.25">
      <c r="A141" s="200"/>
      <c r="B141" s="175"/>
      <c r="C141" s="210"/>
      <c r="D141" s="204"/>
      <c r="E141" s="204"/>
      <c r="F141" s="210"/>
      <c r="G141" s="149" t="s">
        <v>91</v>
      </c>
      <c r="H141" s="123">
        <v>606.67999999999995</v>
      </c>
      <c r="I141" s="38"/>
    </row>
    <row r="142" spans="1:9" ht="19.5" customHeight="1" x14ac:dyDescent="0.25">
      <c r="A142" s="200"/>
      <c r="B142" s="175"/>
      <c r="C142" s="210"/>
      <c r="D142" s="204"/>
      <c r="E142" s="204"/>
      <c r="F142" s="210"/>
      <c r="G142" s="149" t="s">
        <v>92</v>
      </c>
      <c r="H142" s="123">
        <v>385.82799999999997</v>
      </c>
      <c r="I142" s="38"/>
    </row>
    <row r="143" spans="1:9" ht="19.5" customHeight="1" x14ac:dyDescent="0.25">
      <c r="A143" s="200"/>
      <c r="B143" s="175"/>
      <c r="C143" s="210"/>
      <c r="D143" s="204"/>
      <c r="E143" s="204"/>
      <c r="F143" s="210"/>
      <c r="G143" s="149" t="s">
        <v>93</v>
      </c>
      <c r="H143" s="123">
        <v>23.18</v>
      </c>
      <c r="I143" s="38"/>
    </row>
    <row r="144" spans="1:9" ht="20.25" customHeight="1" x14ac:dyDescent="0.25">
      <c r="A144" s="200"/>
      <c r="B144" s="175"/>
      <c r="C144" s="210"/>
      <c r="D144" s="204"/>
      <c r="E144" s="204"/>
      <c r="F144" s="210"/>
      <c r="G144" s="149" t="s">
        <v>94</v>
      </c>
      <c r="H144" s="123">
        <v>30.95</v>
      </c>
      <c r="I144" s="38"/>
    </row>
    <row r="145" spans="1:12" ht="19.5" customHeight="1" x14ac:dyDescent="0.25">
      <c r="A145" s="200"/>
      <c r="B145" s="175"/>
      <c r="C145" s="210"/>
      <c r="D145" s="204"/>
      <c r="E145" s="204"/>
      <c r="F145" s="210"/>
      <c r="G145" s="149" t="s">
        <v>121</v>
      </c>
      <c r="H145" s="123">
        <v>16</v>
      </c>
      <c r="I145" s="38"/>
    </row>
    <row r="146" spans="1:12" ht="19.5" customHeight="1" x14ac:dyDescent="0.25">
      <c r="A146" s="200"/>
      <c r="B146" s="175"/>
      <c r="C146" s="210"/>
      <c r="D146" s="204"/>
      <c r="E146" s="204"/>
      <c r="F146" s="210"/>
      <c r="G146" s="149" t="s">
        <v>95</v>
      </c>
      <c r="H146" s="123">
        <v>359.77</v>
      </c>
      <c r="I146" s="38"/>
    </row>
    <row r="147" spans="1:12" ht="18" customHeight="1" x14ac:dyDescent="0.25">
      <c r="A147" s="200"/>
      <c r="B147" s="175"/>
      <c r="C147" s="210"/>
      <c r="D147" s="204"/>
      <c r="E147" s="204"/>
      <c r="F147" s="210"/>
      <c r="G147" s="149" t="s">
        <v>96</v>
      </c>
      <c r="H147" s="123">
        <v>719.97</v>
      </c>
      <c r="I147" s="38"/>
    </row>
    <row r="148" spans="1:12" ht="21" customHeight="1" x14ac:dyDescent="0.25">
      <c r="A148" s="200"/>
      <c r="B148" s="175"/>
      <c r="C148" s="210"/>
      <c r="D148" s="204"/>
      <c r="E148" s="204"/>
      <c r="F148" s="210"/>
      <c r="G148" s="149" t="s">
        <v>97</v>
      </c>
      <c r="H148" s="123">
        <v>368.70600000000002</v>
      </c>
      <c r="I148" s="38"/>
    </row>
    <row r="149" spans="1:12" ht="21" customHeight="1" x14ac:dyDescent="0.25">
      <c r="A149" s="200"/>
      <c r="B149" s="175"/>
      <c r="C149" s="210"/>
      <c r="D149" s="204"/>
      <c r="E149" s="204"/>
      <c r="F149" s="210"/>
      <c r="G149" s="149" t="s">
        <v>98</v>
      </c>
      <c r="H149" s="123">
        <v>1104.627</v>
      </c>
      <c r="I149" s="38"/>
    </row>
    <row r="150" spans="1:12" ht="21" customHeight="1" x14ac:dyDescent="0.25">
      <c r="A150" s="200"/>
      <c r="B150" s="175"/>
      <c r="C150" s="210"/>
      <c r="D150" s="204"/>
      <c r="E150" s="204"/>
      <c r="F150" s="210"/>
      <c r="G150" s="149" t="s">
        <v>99</v>
      </c>
      <c r="H150" s="123">
        <v>1235.0630000000001</v>
      </c>
      <c r="I150" s="38"/>
    </row>
    <row r="151" spans="1:12" ht="20.25" customHeight="1" x14ac:dyDescent="0.25">
      <c r="A151" s="200"/>
      <c r="B151" s="175"/>
      <c r="C151" s="210"/>
      <c r="D151" s="204"/>
      <c r="E151" s="204"/>
      <c r="F151" s="210"/>
      <c r="G151" s="149" t="s">
        <v>100</v>
      </c>
      <c r="H151" s="123">
        <v>128</v>
      </c>
      <c r="I151" s="38"/>
    </row>
    <row r="152" spans="1:12" ht="21" customHeight="1" x14ac:dyDescent="0.25">
      <c r="A152" s="200"/>
      <c r="B152" s="175"/>
      <c r="C152" s="211"/>
      <c r="D152" s="208"/>
      <c r="E152" s="208"/>
      <c r="F152" s="210"/>
      <c r="G152" s="149" t="s">
        <v>101</v>
      </c>
      <c r="H152" s="123">
        <v>420</v>
      </c>
      <c r="I152" s="38"/>
    </row>
    <row r="153" spans="1:12" ht="35.25" customHeight="1" x14ac:dyDescent="0.25">
      <c r="A153" s="200"/>
      <c r="B153" s="175"/>
      <c r="C153" s="30" t="s">
        <v>51</v>
      </c>
      <c r="D153" s="144" t="s">
        <v>42</v>
      </c>
      <c r="E153" s="144" t="s">
        <v>58</v>
      </c>
      <c r="F153" s="210"/>
      <c r="G153" s="15"/>
      <c r="H153" s="162">
        <f>H155+H156+H157+H158+H159+H160+H161+H162+H163</f>
        <v>2504.0500000000002</v>
      </c>
      <c r="I153" s="67">
        <f>I155+I156+I157+I158+I159+I160+I161+I162+I163</f>
        <v>2494.7100000000005</v>
      </c>
      <c r="L153" s="16"/>
    </row>
    <row r="154" spans="1:12" ht="18" customHeight="1" x14ac:dyDescent="0.25">
      <c r="A154" s="200"/>
      <c r="B154" s="175"/>
      <c r="C154" s="137" t="s">
        <v>65</v>
      </c>
      <c r="D154" s="203"/>
      <c r="E154" s="203"/>
      <c r="F154" s="210"/>
      <c r="G154" s="15"/>
      <c r="H154" s="163"/>
      <c r="I154" s="52"/>
      <c r="L154" s="16"/>
    </row>
    <row r="155" spans="1:12" ht="21.75" customHeight="1" x14ac:dyDescent="0.25">
      <c r="A155" s="200"/>
      <c r="B155" s="175"/>
      <c r="C155" s="186"/>
      <c r="D155" s="204"/>
      <c r="E155" s="204"/>
      <c r="F155" s="210"/>
      <c r="G155" s="149" t="s">
        <v>102</v>
      </c>
      <c r="H155" s="123">
        <v>1817.05</v>
      </c>
      <c r="I155" s="38">
        <v>1817.04</v>
      </c>
      <c r="L155" s="16"/>
    </row>
    <row r="156" spans="1:12" ht="23.25" customHeight="1" x14ac:dyDescent="0.25">
      <c r="A156" s="200"/>
      <c r="B156" s="175"/>
      <c r="C156" s="187"/>
      <c r="D156" s="204"/>
      <c r="E156" s="204"/>
      <c r="F156" s="210"/>
      <c r="G156" s="149" t="s">
        <v>103</v>
      </c>
      <c r="H156" s="123">
        <v>378</v>
      </c>
      <c r="I156" s="38">
        <v>371.56</v>
      </c>
      <c r="L156" s="16"/>
    </row>
    <row r="157" spans="1:12" ht="20.25" customHeight="1" x14ac:dyDescent="0.25">
      <c r="A157" s="200"/>
      <c r="B157" s="175"/>
      <c r="C157" s="187"/>
      <c r="D157" s="204"/>
      <c r="E157" s="204"/>
      <c r="F157" s="210"/>
      <c r="G157" s="149" t="s">
        <v>104</v>
      </c>
      <c r="H157" s="123">
        <v>18</v>
      </c>
      <c r="I157" s="38">
        <v>17.920000000000002</v>
      </c>
      <c r="L157" s="16"/>
    </row>
    <row r="158" spans="1:12" ht="19.5" customHeight="1" x14ac:dyDescent="0.25">
      <c r="A158" s="200"/>
      <c r="B158" s="175"/>
      <c r="C158" s="187"/>
      <c r="D158" s="204"/>
      <c r="E158" s="204"/>
      <c r="F158" s="210"/>
      <c r="G158" s="149" t="s">
        <v>105</v>
      </c>
      <c r="H158" s="123">
        <v>52</v>
      </c>
      <c r="I158" s="38">
        <v>51.19</v>
      </c>
      <c r="L158" s="16"/>
    </row>
    <row r="159" spans="1:12" ht="19.5" customHeight="1" x14ac:dyDescent="0.25">
      <c r="A159" s="200"/>
      <c r="B159" s="175"/>
      <c r="C159" s="187"/>
      <c r="D159" s="204"/>
      <c r="E159" s="204"/>
      <c r="F159" s="210"/>
      <c r="G159" s="149" t="s">
        <v>107</v>
      </c>
      <c r="H159" s="123">
        <v>32</v>
      </c>
      <c r="I159" s="38">
        <v>31.59</v>
      </c>
      <c r="L159" s="16"/>
    </row>
    <row r="160" spans="1:12" ht="20.25" customHeight="1" x14ac:dyDescent="0.25">
      <c r="A160" s="200"/>
      <c r="B160" s="175"/>
      <c r="C160" s="187"/>
      <c r="D160" s="204"/>
      <c r="E160" s="204"/>
      <c r="F160" s="210"/>
      <c r="G160" s="149" t="s">
        <v>108</v>
      </c>
      <c r="H160" s="123">
        <v>128</v>
      </c>
      <c r="I160" s="38">
        <v>127.38</v>
      </c>
      <c r="L160" s="16"/>
    </row>
    <row r="161" spans="1:12" ht="18.75" customHeight="1" x14ac:dyDescent="0.25">
      <c r="A161" s="200"/>
      <c r="B161" s="175"/>
      <c r="C161" s="187"/>
      <c r="D161" s="204"/>
      <c r="E161" s="204"/>
      <c r="F161" s="210"/>
      <c r="G161" s="149" t="s">
        <v>109</v>
      </c>
      <c r="H161" s="123">
        <v>36</v>
      </c>
      <c r="I161" s="38">
        <v>35.4</v>
      </c>
      <c r="L161" s="16"/>
    </row>
    <row r="162" spans="1:12" ht="23.25" customHeight="1" x14ac:dyDescent="0.25">
      <c r="A162" s="200"/>
      <c r="B162" s="175"/>
      <c r="C162" s="188"/>
      <c r="D162" s="208"/>
      <c r="E162" s="208"/>
      <c r="F162" s="210"/>
      <c r="G162" s="15" t="s">
        <v>110</v>
      </c>
      <c r="H162" s="123">
        <v>16</v>
      </c>
      <c r="I162" s="38">
        <v>16</v>
      </c>
      <c r="L162" s="16"/>
    </row>
    <row r="163" spans="1:12" ht="23.25" customHeight="1" x14ac:dyDescent="0.25">
      <c r="A163" s="200"/>
      <c r="B163" s="175"/>
      <c r="C163" s="136"/>
      <c r="D163" s="144"/>
      <c r="E163" s="144"/>
      <c r="F163" s="210"/>
      <c r="G163" s="15" t="s">
        <v>111</v>
      </c>
      <c r="H163" s="123">
        <v>27</v>
      </c>
      <c r="I163" s="38">
        <v>26.63</v>
      </c>
      <c r="L163" s="16"/>
    </row>
    <row r="164" spans="1:12" ht="34.5" customHeight="1" x14ac:dyDescent="0.25">
      <c r="A164" s="200"/>
      <c r="B164" s="175"/>
      <c r="C164" s="30" t="s">
        <v>52</v>
      </c>
      <c r="D164" s="144" t="s">
        <v>42</v>
      </c>
      <c r="E164" s="144" t="s">
        <v>58</v>
      </c>
      <c r="F164" s="210"/>
      <c r="G164" s="15"/>
      <c r="H164" s="162">
        <f>H166+H167+H168+H169+H171+H172+H173+H170+H174</f>
        <v>2413.88</v>
      </c>
      <c r="I164" s="67">
        <f>I166+I167+I168+I169+I171+I172+I173+I170+I174</f>
        <v>2411.7400000000002</v>
      </c>
    </row>
    <row r="165" spans="1:12" ht="17.25" customHeight="1" x14ac:dyDescent="0.25">
      <c r="A165" s="200"/>
      <c r="B165" s="175"/>
      <c r="C165" s="137" t="s">
        <v>65</v>
      </c>
      <c r="D165" s="203"/>
      <c r="E165" s="203"/>
      <c r="F165" s="210"/>
      <c r="G165" s="15"/>
      <c r="H165" s="163"/>
      <c r="I165" s="52"/>
    </row>
    <row r="166" spans="1:12" ht="21" customHeight="1" x14ac:dyDescent="0.25">
      <c r="A166" s="200"/>
      <c r="B166" s="175"/>
      <c r="C166" s="186"/>
      <c r="D166" s="204"/>
      <c r="E166" s="204"/>
      <c r="F166" s="210"/>
      <c r="G166" s="149" t="s">
        <v>102</v>
      </c>
      <c r="H166" s="123">
        <v>1861.88</v>
      </c>
      <c r="I166" s="38">
        <v>1861.76</v>
      </c>
    </row>
    <row r="167" spans="1:12" ht="21" customHeight="1" x14ac:dyDescent="0.25">
      <c r="A167" s="200"/>
      <c r="B167" s="175"/>
      <c r="C167" s="187"/>
      <c r="D167" s="204"/>
      <c r="E167" s="204"/>
      <c r="F167" s="210"/>
      <c r="G167" s="149" t="s">
        <v>103</v>
      </c>
      <c r="H167" s="123">
        <v>259</v>
      </c>
      <c r="I167" s="38">
        <v>258.82</v>
      </c>
    </row>
    <row r="168" spans="1:12" ht="21" customHeight="1" x14ac:dyDescent="0.25">
      <c r="A168" s="200"/>
      <c r="B168" s="175"/>
      <c r="C168" s="187"/>
      <c r="D168" s="204"/>
      <c r="E168" s="204"/>
      <c r="F168" s="210"/>
      <c r="G168" s="149" t="s">
        <v>104</v>
      </c>
      <c r="H168" s="123">
        <v>19</v>
      </c>
      <c r="I168" s="38">
        <v>18.48</v>
      </c>
    </row>
    <row r="169" spans="1:12" ht="18.75" customHeight="1" x14ac:dyDescent="0.25">
      <c r="A169" s="200"/>
      <c r="B169" s="175"/>
      <c r="C169" s="187"/>
      <c r="D169" s="204"/>
      <c r="E169" s="204"/>
      <c r="F169" s="210"/>
      <c r="G169" s="149" t="s">
        <v>105</v>
      </c>
      <c r="H169" s="123">
        <v>58</v>
      </c>
      <c r="I169" s="38">
        <v>57.72</v>
      </c>
    </row>
    <row r="170" spans="1:12" ht="18.75" customHeight="1" x14ac:dyDescent="0.25">
      <c r="A170" s="200"/>
      <c r="B170" s="175"/>
      <c r="C170" s="187"/>
      <c r="D170" s="204"/>
      <c r="E170" s="204"/>
      <c r="F170" s="210"/>
      <c r="G170" s="149" t="s">
        <v>107</v>
      </c>
      <c r="H170" s="123">
        <v>8</v>
      </c>
      <c r="I170" s="38">
        <v>8</v>
      </c>
    </row>
    <row r="171" spans="1:12" ht="21" customHeight="1" x14ac:dyDescent="0.25">
      <c r="A171" s="200"/>
      <c r="B171" s="175"/>
      <c r="C171" s="187"/>
      <c r="D171" s="204"/>
      <c r="E171" s="204"/>
      <c r="F171" s="210"/>
      <c r="G171" s="149" t="s">
        <v>108</v>
      </c>
      <c r="H171" s="123">
        <v>98</v>
      </c>
      <c r="I171" s="38">
        <v>97.67</v>
      </c>
    </row>
    <row r="172" spans="1:12" ht="21" customHeight="1" x14ac:dyDescent="0.25">
      <c r="A172" s="200"/>
      <c r="B172" s="175"/>
      <c r="C172" s="187"/>
      <c r="D172" s="204"/>
      <c r="E172" s="204"/>
      <c r="F172" s="210"/>
      <c r="G172" s="149" t="s">
        <v>109</v>
      </c>
      <c r="H172" s="123">
        <v>87</v>
      </c>
      <c r="I172" s="38">
        <v>86.65</v>
      </c>
    </row>
    <row r="173" spans="1:12" ht="19.5" customHeight="1" x14ac:dyDescent="0.25">
      <c r="A173" s="200"/>
      <c r="B173" s="175"/>
      <c r="C173" s="187"/>
      <c r="D173" s="204"/>
      <c r="E173" s="204"/>
      <c r="F173" s="210"/>
      <c r="G173" s="15" t="s">
        <v>110</v>
      </c>
      <c r="H173" s="123">
        <v>22</v>
      </c>
      <c r="I173" s="38">
        <v>21.84</v>
      </c>
    </row>
    <row r="174" spans="1:12" ht="19.5" customHeight="1" x14ac:dyDescent="0.25">
      <c r="A174" s="200"/>
      <c r="B174" s="175"/>
      <c r="C174" s="187"/>
      <c r="D174" s="204"/>
      <c r="E174" s="204"/>
      <c r="F174" s="210"/>
      <c r="G174" s="15" t="s">
        <v>111</v>
      </c>
      <c r="H174" s="123">
        <v>1</v>
      </c>
      <c r="I174" s="38">
        <v>0.8</v>
      </c>
    </row>
    <row r="175" spans="1:12" ht="32.25" customHeight="1" x14ac:dyDescent="0.25">
      <c r="A175" s="200"/>
      <c r="B175" s="175"/>
      <c r="C175" s="30" t="s">
        <v>53</v>
      </c>
      <c r="D175" s="144" t="s">
        <v>42</v>
      </c>
      <c r="E175" s="144" t="s">
        <v>58</v>
      </c>
      <c r="F175" s="210"/>
      <c r="G175" s="15"/>
      <c r="H175" s="162">
        <f>H177+H178+H179+H180+H181+H182+H183+H184</f>
        <v>1658</v>
      </c>
      <c r="I175" s="67">
        <f>I177+I178+I179+I180+I181+I182+I183+I184</f>
        <v>1577.71</v>
      </c>
    </row>
    <row r="176" spans="1:12" ht="19.5" customHeight="1" x14ac:dyDescent="0.25">
      <c r="A176" s="200"/>
      <c r="B176" s="175"/>
      <c r="C176" s="137" t="s">
        <v>65</v>
      </c>
      <c r="D176" s="203"/>
      <c r="E176" s="203"/>
      <c r="F176" s="210"/>
      <c r="G176" s="15"/>
      <c r="H176" s="123"/>
      <c r="I176" s="38"/>
    </row>
    <row r="177" spans="1:9" ht="21.75" customHeight="1" x14ac:dyDescent="0.25">
      <c r="A177" s="200"/>
      <c r="B177" s="175"/>
      <c r="C177" s="186"/>
      <c r="D177" s="204"/>
      <c r="E177" s="204"/>
      <c r="F177" s="210"/>
      <c r="G177" s="149" t="s">
        <v>102</v>
      </c>
      <c r="H177" s="123">
        <v>1139</v>
      </c>
      <c r="I177" s="38">
        <v>1092.0999999999999</v>
      </c>
    </row>
    <row r="178" spans="1:9" ht="20.25" customHeight="1" x14ac:dyDescent="0.25">
      <c r="A178" s="200"/>
      <c r="B178" s="175"/>
      <c r="C178" s="187"/>
      <c r="D178" s="204"/>
      <c r="E178" s="204"/>
      <c r="F178" s="210"/>
      <c r="G178" s="149" t="s">
        <v>103</v>
      </c>
      <c r="H178" s="123">
        <v>268</v>
      </c>
      <c r="I178" s="38">
        <v>237.21</v>
      </c>
    </row>
    <row r="179" spans="1:9" ht="19.5" customHeight="1" x14ac:dyDescent="0.25">
      <c r="A179" s="200"/>
      <c r="B179" s="175"/>
      <c r="C179" s="187"/>
      <c r="D179" s="204"/>
      <c r="E179" s="204"/>
      <c r="F179" s="210"/>
      <c r="G179" s="149" t="s">
        <v>104</v>
      </c>
      <c r="H179" s="123">
        <v>4</v>
      </c>
      <c r="I179" s="38">
        <v>3.63</v>
      </c>
    </row>
    <row r="180" spans="1:9" ht="21" customHeight="1" x14ac:dyDescent="0.25">
      <c r="A180" s="200"/>
      <c r="B180" s="175"/>
      <c r="C180" s="187"/>
      <c r="D180" s="204"/>
      <c r="E180" s="204"/>
      <c r="F180" s="210"/>
      <c r="G180" s="149" t="s">
        <v>105</v>
      </c>
      <c r="H180" s="123">
        <v>45</v>
      </c>
      <c r="I180" s="38">
        <v>44.24</v>
      </c>
    </row>
    <row r="181" spans="1:9" ht="20.25" customHeight="1" x14ac:dyDescent="0.25">
      <c r="A181" s="200"/>
      <c r="B181" s="175"/>
      <c r="C181" s="187"/>
      <c r="D181" s="204"/>
      <c r="E181" s="204"/>
      <c r="F181" s="210"/>
      <c r="G181" s="149" t="s">
        <v>107</v>
      </c>
      <c r="H181" s="123">
        <v>69</v>
      </c>
      <c r="I181" s="38">
        <v>68.94</v>
      </c>
    </row>
    <row r="182" spans="1:9" ht="21" customHeight="1" x14ac:dyDescent="0.25">
      <c r="A182" s="200"/>
      <c r="B182" s="175"/>
      <c r="C182" s="187"/>
      <c r="D182" s="204"/>
      <c r="E182" s="204"/>
      <c r="F182" s="210"/>
      <c r="G182" s="149" t="s">
        <v>108</v>
      </c>
      <c r="H182" s="123">
        <v>100</v>
      </c>
      <c r="I182" s="38">
        <v>99.08</v>
      </c>
    </row>
    <row r="183" spans="1:9" ht="24" customHeight="1" x14ac:dyDescent="0.25">
      <c r="A183" s="200"/>
      <c r="B183" s="175"/>
      <c r="C183" s="187"/>
      <c r="D183" s="204"/>
      <c r="E183" s="204"/>
      <c r="F183" s="210"/>
      <c r="G183" s="149" t="s">
        <v>109</v>
      </c>
      <c r="H183" s="123">
        <v>32</v>
      </c>
      <c r="I183" s="38">
        <v>31.71</v>
      </c>
    </row>
    <row r="184" spans="1:9" ht="24" customHeight="1" x14ac:dyDescent="0.25">
      <c r="A184" s="200"/>
      <c r="B184" s="175"/>
      <c r="C184" s="188"/>
      <c r="D184" s="208"/>
      <c r="E184" s="208"/>
      <c r="F184" s="210"/>
      <c r="G184" s="15" t="s">
        <v>111</v>
      </c>
      <c r="H184" s="123">
        <v>1</v>
      </c>
      <c r="I184" s="38">
        <v>0.8</v>
      </c>
    </row>
    <row r="185" spans="1:9" ht="27.75" customHeight="1" x14ac:dyDescent="0.25">
      <c r="A185" s="200"/>
      <c r="B185" s="175"/>
      <c r="C185" s="30" t="s">
        <v>55</v>
      </c>
      <c r="D185" s="144" t="s">
        <v>42</v>
      </c>
      <c r="E185" s="144" t="s">
        <v>58</v>
      </c>
      <c r="F185" s="210"/>
      <c r="G185" s="15"/>
      <c r="H185" s="162">
        <f>H187+H188+H189+H190+H191+H192+H193</f>
        <v>2127</v>
      </c>
      <c r="I185" s="67">
        <f>I187+I188+I189+I190+I191+I192+I193</f>
        <v>2124.64</v>
      </c>
    </row>
    <row r="186" spans="1:9" ht="18" customHeight="1" x14ac:dyDescent="0.25">
      <c r="A186" s="200"/>
      <c r="B186" s="175"/>
      <c r="C186" s="137" t="s">
        <v>65</v>
      </c>
      <c r="D186" s="203"/>
      <c r="E186" s="203"/>
      <c r="F186" s="210"/>
      <c r="G186" s="15"/>
      <c r="H186" s="163"/>
      <c r="I186" s="52"/>
    </row>
    <row r="187" spans="1:9" ht="18" customHeight="1" x14ac:dyDescent="0.25">
      <c r="A187" s="200"/>
      <c r="B187" s="175"/>
      <c r="C187" s="186"/>
      <c r="D187" s="204"/>
      <c r="E187" s="204"/>
      <c r="F187" s="210"/>
      <c r="G187" s="149" t="s">
        <v>102</v>
      </c>
      <c r="H187" s="123">
        <v>1554</v>
      </c>
      <c r="I187" s="38">
        <v>1553.33</v>
      </c>
    </row>
    <row r="188" spans="1:9" ht="18" customHeight="1" x14ac:dyDescent="0.25">
      <c r="A188" s="200"/>
      <c r="B188" s="175"/>
      <c r="C188" s="187"/>
      <c r="D188" s="204"/>
      <c r="E188" s="204"/>
      <c r="F188" s="210"/>
      <c r="G188" s="149" t="s">
        <v>103</v>
      </c>
      <c r="H188" s="123">
        <v>303</v>
      </c>
      <c r="I188" s="38">
        <v>302.94</v>
      </c>
    </row>
    <row r="189" spans="1:9" ht="19.5" customHeight="1" x14ac:dyDescent="0.25">
      <c r="A189" s="200"/>
      <c r="B189" s="175"/>
      <c r="C189" s="187"/>
      <c r="D189" s="204"/>
      <c r="E189" s="204"/>
      <c r="F189" s="210"/>
      <c r="G189" s="149" t="s">
        <v>104</v>
      </c>
      <c r="H189" s="123">
        <v>8</v>
      </c>
      <c r="I189" s="38">
        <v>7.72</v>
      </c>
    </row>
    <row r="190" spans="1:9" ht="19.5" customHeight="1" x14ac:dyDescent="0.25">
      <c r="A190" s="200"/>
      <c r="B190" s="175"/>
      <c r="C190" s="187"/>
      <c r="D190" s="204"/>
      <c r="E190" s="204"/>
      <c r="F190" s="210"/>
      <c r="G190" s="149" t="s">
        <v>107</v>
      </c>
      <c r="H190" s="123">
        <v>34</v>
      </c>
      <c r="I190" s="38">
        <v>33.840000000000003</v>
      </c>
    </row>
    <row r="191" spans="1:9" ht="18.75" customHeight="1" x14ac:dyDescent="0.25">
      <c r="A191" s="200"/>
      <c r="B191" s="175"/>
      <c r="C191" s="187"/>
      <c r="D191" s="204"/>
      <c r="E191" s="204"/>
      <c r="F191" s="210"/>
      <c r="G191" s="149" t="s">
        <v>108</v>
      </c>
      <c r="H191" s="123">
        <v>92</v>
      </c>
      <c r="I191" s="38">
        <v>91.95</v>
      </c>
    </row>
    <row r="192" spans="1:9" ht="19.5" customHeight="1" x14ac:dyDescent="0.25">
      <c r="A192" s="200"/>
      <c r="B192" s="175"/>
      <c r="C192" s="187"/>
      <c r="D192" s="204"/>
      <c r="E192" s="204"/>
      <c r="F192" s="210"/>
      <c r="G192" s="149" t="s">
        <v>109</v>
      </c>
      <c r="H192" s="123">
        <v>28</v>
      </c>
      <c r="I192" s="38">
        <v>27.48</v>
      </c>
    </row>
    <row r="193" spans="1:9" ht="19.5" customHeight="1" x14ac:dyDescent="0.25">
      <c r="A193" s="200"/>
      <c r="B193" s="175"/>
      <c r="C193" s="188"/>
      <c r="D193" s="208"/>
      <c r="E193" s="208"/>
      <c r="F193" s="210"/>
      <c r="G193" s="15" t="s">
        <v>111</v>
      </c>
      <c r="H193" s="123">
        <v>108</v>
      </c>
      <c r="I193" s="38">
        <f>107.38</f>
        <v>107.38</v>
      </c>
    </row>
    <row r="194" spans="1:9" ht="28.5" customHeight="1" x14ac:dyDescent="0.25">
      <c r="A194" s="200"/>
      <c r="B194" s="175"/>
      <c r="C194" s="30" t="s">
        <v>54</v>
      </c>
      <c r="D194" s="144" t="s">
        <v>42</v>
      </c>
      <c r="E194" s="144" t="s">
        <v>58</v>
      </c>
      <c r="F194" s="210"/>
      <c r="G194" s="15"/>
      <c r="H194" s="162">
        <f>H196+H197+H198+H199+H200+H201+H202+H203+H204</f>
        <v>1642</v>
      </c>
      <c r="I194" s="67">
        <f>I196+I197+I198+I199+I200+I201+I202+I203+I204</f>
        <v>1637.8799999999997</v>
      </c>
    </row>
    <row r="195" spans="1:9" ht="19.5" customHeight="1" x14ac:dyDescent="0.25">
      <c r="A195" s="200"/>
      <c r="B195" s="175"/>
      <c r="C195" s="137" t="s">
        <v>65</v>
      </c>
      <c r="D195" s="203"/>
      <c r="E195" s="203"/>
      <c r="F195" s="210"/>
      <c r="G195" s="15"/>
      <c r="H195" s="123"/>
      <c r="I195" s="38"/>
    </row>
    <row r="196" spans="1:9" ht="21" customHeight="1" x14ac:dyDescent="0.25">
      <c r="A196" s="200"/>
      <c r="B196" s="175"/>
      <c r="C196" s="186"/>
      <c r="D196" s="204"/>
      <c r="E196" s="204"/>
      <c r="F196" s="210"/>
      <c r="G196" s="149" t="s">
        <v>102</v>
      </c>
      <c r="H196" s="123">
        <v>1136</v>
      </c>
      <c r="I196" s="38">
        <v>1135.6099999999999</v>
      </c>
    </row>
    <row r="197" spans="1:9" ht="18.75" customHeight="1" x14ac:dyDescent="0.25">
      <c r="A197" s="200"/>
      <c r="B197" s="175"/>
      <c r="C197" s="187"/>
      <c r="D197" s="204"/>
      <c r="E197" s="204"/>
      <c r="F197" s="210"/>
      <c r="G197" s="149" t="s">
        <v>103</v>
      </c>
      <c r="H197" s="123">
        <v>195</v>
      </c>
      <c r="I197" s="38">
        <v>194.02</v>
      </c>
    </row>
    <row r="198" spans="1:9" ht="21" customHeight="1" x14ac:dyDescent="0.25">
      <c r="A198" s="200"/>
      <c r="B198" s="175"/>
      <c r="C198" s="187"/>
      <c r="D198" s="204"/>
      <c r="E198" s="204"/>
      <c r="F198" s="210"/>
      <c r="G198" s="149" t="s">
        <v>104</v>
      </c>
      <c r="H198" s="123">
        <v>33</v>
      </c>
      <c r="I198" s="38">
        <v>32.93</v>
      </c>
    </row>
    <row r="199" spans="1:9" ht="19.5" customHeight="1" x14ac:dyDescent="0.25">
      <c r="A199" s="200"/>
      <c r="B199" s="175"/>
      <c r="C199" s="187"/>
      <c r="D199" s="204"/>
      <c r="E199" s="204"/>
      <c r="F199" s="210"/>
      <c r="G199" s="149" t="s">
        <v>105</v>
      </c>
      <c r="H199" s="123">
        <v>44</v>
      </c>
      <c r="I199" s="38">
        <v>43.25</v>
      </c>
    </row>
    <row r="200" spans="1:9" ht="21.75" customHeight="1" x14ac:dyDescent="0.25">
      <c r="A200" s="200"/>
      <c r="B200" s="175"/>
      <c r="C200" s="187"/>
      <c r="D200" s="204"/>
      <c r="E200" s="204"/>
      <c r="F200" s="210"/>
      <c r="G200" s="149" t="s">
        <v>106</v>
      </c>
      <c r="H200" s="123">
        <v>27</v>
      </c>
      <c r="I200" s="38">
        <v>27</v>
      </c>
    </row>
    <row r="201" spans="1:9" ht="21.75" customHeight="1" x14ac:dyDescent="0.25">
      <c r="A201" s="200"/>
      <c r="B201" s="175"/>
      <c r="C201" s="187"/>
      <c r="D201" s="204"/>
      <c r="E201" s="204"/>
      <c r="F201" s="210"/>
      <c r="G201" s="149" t="s">
        <v>107</v>
      </c>
      <c r="H201" s="123">
        <v>7</v>
      </c>
      <c r="I201" s="38">
        <v>6.12</v>
      </c>
    </row>
    <row r="202" spans="1:9" ht="22.5" customHeight="1" x14ac:dyDescent="0.25">
      <c r="A202" s="200"/>
      <c r="B202" s="175"/>
      <c r="C202" s="187"/>
      <c r="D202" s="204"/>
      <c r="E202" s="204"/>
      <c r="F202" s="210"/>
      <c r="G202" s="149" t="s">
        <v>108</v>
      </c>
      <c r="H202" s="123">
        <v>161</v>
      </c>
      <c r="I202" s="38">
        <v>160.87</v>
      </c>
    </row>
    <row r="203" spans="1:9" ht="22.5" customHeight="1" x14ac:dyDescent="0.25">
      <c r="A203" s="200"/>
      <c r="B203" s="175"/>
      <c r="C203" s="187"/>
      <c r="D203" s="204"/>
      <c r="E203" s="204"/>
      <c r="F203" s="210"/>
      <c r="G203" s="15" t="s">
        <v>109</v>
      </c>
      <c r="H203" s="123">
        <v>34</v>
      </c>
      <c r="I203" s="38">
        <v>33.81</v>
      </c>
    </row>
    <row r="204" spans="1:9" ht="21" customHeight="1" x14ac:dyDescent="0.25">
      <c r="A204" s="200"/>
      <c r="B204" s="175"/>
      <c r="C204" s="136"/>
      <c r="D204" s="144"/>
      <c r="E204" s="144"/>
      <c r="F204" s="210"/>
      <c r="G204" s="15" t="s">
        <v>111</v>
      </c>
      <c r="H204" s="123">
        <v>5</v>
      </c>
      <c r="I204" s="38">
        <v>4.2699999999999996</v>
      </c>
    </row>
    <row r="205" spans="1:9" ht="32.25" customHeight="1" x14ac:dyDescent="0.25">
      <c r="A205" s="200"/>
      <c r="B205" s="175"/>
      <c r="C205" s="30" t="s">
        <v>56</v>
      </c>
      <c r="D205" s="144" t="s">
        <v>42</v>
      </c>
      <c r="E205" s="144" t="s">
        <v>58</v>
      </c>
      <c r="F205" s="210"/>
      <c r="G205" s="15"/>
      <c r="H205" s="162">
        <f>H207+H208+H209+H210+H211+H212+H213+H214+H215</f>
        <v>2242.0699999999997</v>
      </c>
      <c r="I205" s="67">
        <f>I207+I208+I209+I210+I211+I212+I213+I214+I215</f>
        <v>2224.66</v>
      </c>
    </row>
    <row r="206" spans="1:9" ht="18" customHeight="1" x14ac:dyDescent="0.25">
      <c r="A206" s="200"/>
      <c r="B206" s="175"/>
      <c r="C206" s="137" t="s">
        <v>65</v>
      </c>
      <c r="D206" s="203"/>
      <c r="E206" s="203"/>
      <c r="F206" s="210"/>
      <c r="G206" s="15"/>
      <c r="H206" s="123"/>
      <c r="I206" s="38"/>
    </row>
    <row r="207" spans="1:9" ht="21.75" customHeight="1" x14ac:dyDescent="0.25">
      <c r="A207" s="200"/>
      <c r="B207" s="175"/>
      <c r="C207" s="186"/>
      <c r="D207" s="204"/>
      <c r="E207" s="204"/>
      <c r="F207" s="210"/>
      <c r="G207" s="149" t="s">
        <v>102</v>
      </c>
      <c r="H207" s="123">
        <v>1413.07</v>
      </c>
      <c r="I207" s="38">
        <v>1411.45</v>
      </c>
    </row>
    <row r="208" spans="1:9" ht="21.75" customHeight="1" x14ac:dyDescent="0.25">
      <c r="A208" s="200"/>
      <c r="B208" s="175"/>
      <c r="C208" s="187"/>
      <c r="D208" s="204"/>
      <c r="E208" s="204"/>
      <c r="F208" s="210"/>
      <c r="G208" s="149" t="s">
        <v>103</v>
      </c>
      <c r="H208" s="123">
        <v>297</v>
      </c>
      <c r="I208" s="38">
        <v>286.77</v>
      </c>
    </row>
    <row r="209" spans="1:9" ht="22.5" customHeight="1" x14ac:dyDescent="0.25">
      <c r="A209" s="200"/>
      <c r="B209" s="175"/>
      <c r="C209" s="187"/>
      <c r="D209" s="204"/>
      <c r="E209" s="204"/>
      <c r="F209" s="210"/>
      <c r="G209" s="149" t="s">
        <v>104</v>
      </c>
      <c r="H209" s="123">
        <v>20</v>
      </c>
      <c r="I209" s="38">
        <v>19.809999999999999</v>
      </c>
    </row>
    <row r="210" spans="1:9" ht="19.5" customHeight="1" x14ac:dyDescent="0.25">
      <c r="A210" s="200"/>
      <c r="B210" s="175"/>
      <c r="C210" s="187"/>
      <c r="D210" s="204"/>
      <c r="E210" s="204"/>
      <c r="F210" s="210"/>
      <c r="G210" s="149" t="s">
        <v>105</v>
      </c>
      <c r="H210" s="123">
        <v>85</v>
      </c>
      <c r="I210" s="38">
        <v>84.96</v>
      </c>
    </row>
    <row r="211" spans="1:9" ht="21" customHeight="1" x14ac:dyDescent="0.25">
      <c r="A211" s="200"/>
      <c r="B211" s="175"/>
      <c r="C211" s="187"/>
      <c r="D211" s="204"/>
      <c r="E211" s="204"/>
      <c r="F211" s="210"/>
      <c r="G211" s="149" t="s">
        <v>107</v>
      </c>
      <c r="H211" s="123">
        <v>77</v>
      </c>
      <c r="I211" s="38">
        <v>76.36</v>
      </c>
    </row>
    <row r="212" spans="1:9" ht="21" customHeight="1" x14ac:dyDescent="0.25">
      <c r="A212" s="200"/>
      <c r="B212" s="175"/>
      <c r="C212" s="187"/>
      <c r="D212" s="204"/>
      <c r="E212" s="204"/>
      <c r="F212" s="210"/>
      <c r="G212" s="149" t="s">
        <v>108</v>
      </c>
      <c r="H212" s="123">
        <v>252</v>
      </c>
      <c r="I212" s="38">
        <v>249.92</v>
      </c>
    </row>
    <row r="213" spans="1:9" ht="21.75" customHeight="1" x14ac:dyDescent="0.25">
      <c r="A213" s="200"/>
      <c r="B213" s="175"/>
      <c r="C213" s="187"/>
      <c r="D213" s="204"/>
      <c r="E213" s="204"/>
      <c r="F213" s="210"/>
      <c r="G213" s="149" t="s">
        <v>109</v>
      </c>
      <c r="H213" s="123">
        <v>30</v>
      </c>
      <c r="I213" s="38">
        <v>29.18</v>
      </c>
    </row>
    <row r="214" spans="1:9" ht="20.25" customHeight="1" x14ac:dyDescent="0.25">
      <c r="A214" s="200"/>
      <c r="B214" s="175"/>
      <c r="C214" s="187"/>
      <c r="D214" s="204"/>
      <c r="E214" s="204"/>
      <c r="F214" s="210"/>
      <c r="G214" s="15" t="s">
        <v>110</v>
      </c>
      <c r="H214" s="123">
        <v>63</v>
      </c>
      <c r="I214" s="38">
        <v>62.04</v>
      </c>
    </row>
    <row r="215" spans="1:9" ht="19.5" customHeight="1" x14ac:dyDescent="0.25">
      <c r="A215" s="201"/>
      <c r="B215" s="182"/>
      <c r="C215" s="188"/>
      <c r="D215" s="208"/>
      <c r="E215" s="208"/>
      <c r="F215" s="211"/>
      <c r="G215" s="15" t="s">
        <v>111</v>
      </c>
      <c r="H215" s="123">
        <v>5</v>
      </c>
      <c r="I215" s="38">
        <v>4.17</v>
      </c>
    </row>
    <row r="216" spans="1:9" ht="34.5" customHeight="1" thickBot="1" x14ac:dyDescent="0.3">
      <c r="A216" s="53" t="s">
        <v>115</v>
      </c>
      <c r="B216" s="147" t="s">
        <v>116</v>
      </c>
      <c r="C216" s="54" t="s">
        <v>61</v>
      </c>
      <c r="D216" s="152" t="s">
        <v>42</v>
      </c>
      <c r="E216" s="152" t="s">
        <v>119</v>
      </c>
      <c r="F216" s="154"/>
      <c r="G216" s="55" t="s">
        <v>86</v>
      </c>
      <c r="H216" s="167">
        <v>1643</v>
      </c>
      <c r="I216" s="156">
        <v>1643</v>
      </c>
    </row>
    <row r="217" spans="1:9" ht="86.25" customHeight="1" x14ac:dyDescent="0.25">
      <c r="A217" s="42" t="s">
        <v>2</v>
      </c>
      <c r="B217" s="43" t="s">
        <v>37</v>
      </c>
      <c r="C217" s="44"/>
      <c r="D217" s="45"/>
      <c r="E217" s="45"/>
      <c r="F217" s="46" t="s">
        <v>31</v>
      </c>
      <c r="G217" s="47"/>
      <c r="H217" s="161">
        <f>H219+H223+H227</f>
        <v>79186.237999999998</v>
      </c>
      <c r="I217" s="48"/>
    </row>
    <row r="218" spans="1:9" ht="21.75" customHeight="1" x14ac:dyDescent="0.25">
      <c r="A218" s="49"/>
      <c r="B218" s="13" t="s">
        <v>13</v>
      </c>
      <c r="C218" s="32"/>
      <c r="D218" s="10"/>
      <c r="E218" s="10"/>
      <c r="F218" s="15"/>
      <c r="G218" s="15"/>
      <c r="H218" s="123"/>
      <c r="I218" s="38"/>
    </row>
    <row r="219" spans="1:9" ht="18" customHeight="1" x14ac:dyDescent="0.25">
      <c r="A219" s="176" t="s">
        <v>25</v>
      </c>
      <c r="B219" s="174" t="s">
        <v>34</v>
      </c>
      <c r="C219" s="186" t="s">
        <v>11</v>
      </c>
      <c r="D219" s="179" t="s">
        <v>119</v>
      </c>
      <c r="E219" s="31" t="s">
        <v>43</v>
      </c>
      <c r="F219" s="183" t="s">
        <v>33</v>
      </c>
      <c r="G219" s="183"/>
      <c r="H219" s="216">
        <f>H221+H222</f>
        <v>78742</v>
      </c>
      <c r="I219" s="245">
        <f>I221+I222</f>
        <v>0</v>
      </c>
    </row>
    <row r="220" spans="1:9" ht="27" customHeight="1" x14ac:dyDescent="0.25">
      <c r="A220" s="177"/>
      <c r="B220" s="175"/>
      <c r="C220" s="187"/>
      <c r="D220" s="180"/>
      <c r="E220" s="63"/>
      <c r="F220" s="184"/>
      <c r="G220" s="185"/>
      <c r="H220" s="217"/>
      <c r="I220" s="246"/>
    </row>
    <row r="221" spans="1:9" ht="30" customHeight="1" x14ac:dyDescent="0.25">
      <c r="A221" s="177"/>
      <c r="B221" s="175"/>
      <c r="C221" s="187"/>
      <c r="D221" s="180"/>
      <c r="E221" s="63"/>
      <c r="F221" s="184"/>
      <c r="G221" s="10" t="s">
        <v>118</v>
      </c>
      <c r="H221" s="168">
        <v>45053</v>
      </c>
      <c r="I221" s="78"/>
    </row>
    <row r="222" spans="1:9" ht="27" customHeight="1" x14ac:dyDescent="0.25">
      <c r="A222" s="178"/>
      <c r="B222" s="182"/>
      <c r="C222" s="188"/>
      <c r="D222" s="181"/>
      <c r="E222" s="62"/>
      <c r="F222" s="185"/>
      <c r="G222" s="10" t="s">
        <v>138</v>
      </c>
      <c r="H222" s="168">
        <v>33689</v>
      </c>
      <c r="I222" s="78"/>
    </row>
    <row r="223" spans="1:9" ht="26.25" customHeight="1" x14ac:dyDescent="0.25">
      <c r="A223" s="176" t="s">
        <v>26</v>
      </c>
      <c r="B223" s="225" t="s">
        <v>35</v>
      </c>
      <c r="C223" s="232" t="s">
        <v>11</v>
      </c>
      <c r="D223" s="203" t="s">
        <v>42</v>
      </c>
      <c r="E223" s="203" t="s">
        <v>43</v>
      </c>
      <c r="F223" s="183" t="s">
        <v>129</v>
      </c>
      <c r="G223" s="218"/>
      <c r="H223" s="216">
        <v>0</v>
      </c>
      <c r="I223" s="247"/>
    </row>
    <row r="224" spans="1:9" ht="21" customHeight="1" x14ac:dyDescent="0.25">
      <c r="A224" s="177"/>
      <c r="B224" s="225"/>
      <c r="C224" s="236"/>
      <c r="D224" s="204"/>
      <c r="E224" s="204"/>
      <c r="F224" s="184"/>
      <c r="G224" s="229"/>
      <c r="H224" s="230"/>
      <c r="I224" s="247"/>
    </row>
    <row r="225" spans="1:9" ht="16.5" customHeight="1" x14ac:dyDescent="0.25">
      <c r="A225" s="177"/>
      <c r="B225" s="225"/>
      <c r="C225" s="236"/>
      <c r="D225" s="204"/>
      <c r="E225" s="204"/>
      <c r="F225" s="184"/>
      <c r="G225" s="229"/>
      <c r="H225" s="230"/>
      <c r="I225" s="247"/>
    </row>
    <row r="226" spans="1:9" ht="0.75" customHeight="1" x14ac:dyDescent="0.25">
      <c r="A226" s="178"/>
      <c r="B226" s="225"/>
      <c r="C226" s="237"/>
      <c r="D226" s="208"/>
      <c r="E226" s="208"/>
      <c r="F226" s="185"/>
      <c r="G226" s="219"/>
      <c r="H226" s="217"/>
      <c r="I226" s="247"/>
    </row>
    <row r="227" spans="1:9" ht="18" customHeight="1" x14ac:dyDescent="0.25">
      <c r="A227" s="176" t="s">
        <v>27</v>
      </c>
      <c r="B227" s="226" t="s">
        <v>47</v>
      </c>
      <c r="C227" s="232" t="s">
        <v>11</v>
      </c>
      <c r="D227" s="203" t="s">
        <v>42</v>
      </c>
      <c r="E227" s="203" t="s">
        <v>43</v>
      </c>
      <c r="F227" s="183" t="s">
        <v>32</v>
      </c>
      <c r="G227" s="183" t="s">
        <v>117</v>
      </c>
      <c r="H227" s="216">
        <v>444.238</v>
      </c>
      <c r="I227" s="247"/>
    </row>
    <row r="228" spans="1:9" ht="36.75" customHeight="1" thickBot="1" x14ac:dyDescent="0.3">
      <c r="A228" s="214"/>
      <c r="B228" s="227"/>
      <c r="C228" s="233"/>
      <c r="D228" s="234"/>
      <c r="E228" s="234"/>
      <c r="F228" s="235"/>
      <c r="G228" s="235"/>
      <c r="H228" s="231"/>
      <c r="I228" s="248"/>
    </row>
    <row r="229" spans="1:9" ht="32.25" customHeight="1" x14ac:dyDescent="0.25">
      <c r="A229" s="250" t="s">
        <v>12</v>
      </c>
      <c r="B229" s="36" t="s">
        <v>36</v>
      </c>
      <c r="C229" s="228" t="s">
        <v>60</v>
      </c>
      <c r="D229" s="223"/>
      <c r="E229" s="223"/>
      <c r="F229" s="238" t="s">
        <v>41</v>
      </c>
      <c r="G229" s="223"/>
      <c r="H229" s="224">
        <f>H233+H238+H244+H249+H254+H259+H231</f>
        <v>144718.39000000001</v>
      </c>
      <c r="I229" s="249">
        <f>I233+I238+I244+I249+I254+I259+I231</f>
        <v>144342.07999999999</v>
      </c>
    </row>
    <row r="230" spans="1:9" ht="28.5" customHeight="1" x14ac:dyDescent="0.25">
      <c r="A230" s="251"/>
      <c r="B230" s="175" t="s">
        <v>28</v>
      </c>
      <c r="C230" s="213"/>
      <c r="D230" s="185"/>
      <c r="E230" s="185"/>
      <c r="F230" s="210"/>
      <c r="G230" s="185"/>
      <c r="H230" s="217"/>
      <c r="I230" s="246"/>
    </row>
    <row r="231" spans="1:9" ht="31.5" x14ac:dyDescent="0.25">
      <c r="A231" s="251"/>
      <c r="B231" s="175"/>
      <c r="C231" s="151" t="s">
        <v>49</v>
      </c>
      <c r="D231" s="27">
        <v>41787</v>
      </c>
      <c r="E231" s="27">
        <v>42004</v>
      </c>
      <c r="F231" s="210"/>
      <c r="G231" s="15"/>
      <c r="H231" s="169">
        <f>H232</f>
        <v>6102</v>
      </c>
      <c r="I231" s="73">
        <f>I232</f>
        <v>6101.65</v>
      </c>
    </row>
    <row r="232" spans="1:9" x14ac:dyDescent="0.25">
      <c r="A232" s="251"/>
      <c r="B232" s="175"/>
      <c r="C232" s="17"/>
      <c r="D232" s="28"/>
      <c r="E232" s="29"/>
      <c r="F232" s="210"/>
      <c r="G232" s="15" t="s">
        <v>72</v>
      </c>
      <c r="H232" s="166">
        <v>6102</v>
      </c>
      <c r="I232" s="38">
        <v>6101.65</v>
      </c>
    </row>
    <row r="233" spans="1:9" ht="47.25" x14ac:dyDescent="0.25">
      <c r="A233" s="251"/>
      <c r="B233" s="175"/>
      <c r="C233" s="30" t="s">
        <v>51</v>
      </c>
      <c r="D233" s="12" t="s">
        <v>42</v>
      </c>
      <c r="E233" s="12" t="s">
        <v>43</v>
      </c>
      <c r="F233" s="210"/>
      <c r="G233" s="18"/>
      <c r="H233" s="170">
        <f>H235+H236+H237</f>
        <v>19890</v>
      </c>
      <c r="I233" s="74">
        <f>I235+I236+I237</f>
        <v>19883.25</v>
      </c>
    </row>
    <row r="234" spans="1:9" ht="19.5" customHeight="1" x14ac:dyDescent="0.25">
      <c r="A234" s="251"/>
      <c r="B234" s="175"/>
      <c r="C234" s="137" t="s">
        <v>65</v>
      </c>
      <c r="D234" s="183"/>
      <c r="E234" s="183"/>
      <c r="F234" s="210"/>
      <c r="G234" s="19"/>
      <c r="H234" s="171"/>
      <c r="I234" s="37"/>
    </row>
    <row r="235" spans="1:9" ht="20.25" customHeight="1" x14ac:dyDescent="0.25">
      <c r="A235" s="251"/>
      <c r="B235" s="175"/>
      <c r="C235" s="209"/>
      <c r="D235" s="184"/>
      <c r="E235" s="184"/>
      <c r="F235" s="210"/>
      <c r="G235" s="20" t="s">
        <v>112</v>
      </c>
      <c r="H235" s="171">
        <v>563.49</v>
      </c>
      <c r="I235" s="37">
        <v>563.32000000000005</v>
      </c>
    </row>
    <row r="236" spans="1:9" ht="20.25" customHeight="1" x14ac:dyDescent="0.25">
      <c r="A236" s="251"/>
      <c r="B236" s="175"/>
      <c r="C236" s="210"/>
      <c r="D236" s="184"/>
      <c r="E236" s="184"/>
      <c r="F236" s="210"/>
      <c r="G236" s="15" t="s">
        <v>72</v>
      </c>
      <c r="H236" s="123">
        <v>1107</v>
      </c>
      <c r="I236" s="38">
        <v>1106</v>
      </c>
    </row>
    <row r="237" spans="1:9" ht="20.25" customHeight="1" x14ac:dyDescent="0.25">
      <c r="A237" s="251"/>
      <c r="B237" s="175"/>
      <c r="C237" s="210"/>
      <c r="D237" s="184"/>
      <c r="E237" s="184"/>
      <c r="F237" s="210"/>
      <c r="G237" s="20" t="s">
        <v>113</v>
      </c>
      <c r="H237" s="171">
        <v>18219.509999999998</v>
      </c>
      <c r="I237" s="37">
        <v>18213.93</v>
      </c>
    </row>
    <row r="238" spans="1:9" ht="47.25" x14ac:dyDescent="0.25">
      <c r="A238" s="251"/>
      <c r="B238" s="175"/>
      <c r="C238" s="30" t="s">
        <v>52</v>
      </c>
      <c r="D238" s="12" t="s">
        <v>42</v>
      </c>
      <c r="E238" s="12" t="s">
        <v>43</v>
      </c>
      <c r="F238" s="210"/>
      <c r="G238" s="21"/>
      <c r="H238" s="170">
        <f>H240+H241+H242+H243</f>
        <v>37365.39</v>
      </c>
      <c r="I238" s="74">
        <f>I240+I241+I242+I243</f>
        <v>36999.299999999996</v>
      </c>
    </row>
    <row r="239" spans="1:9" ht="18.75" customHeight="1" x14ac:dyDescent="0.25">
      <c r="A239" s="251"/>
      <c r="B239" s="175"/>
      <c r="C239" s="137" t="s">
        <v>65</v>
      </c>
      <c r="D239" s="183"/>
      <c r="E239" s="183"/>
      <c r="F239" s="210"/>
      <c r="G239" s="20"/>
      <c r="H239" s="171"/>
      <c r="I239" s="37"/>
    </row>
    <row r="240" spans="1:9" ht="20.25" customHeight="1" x14ac:dyDescent="0.25">
      <c r="A240" s="251"/>
      <c r="B240" s="175"/>
      <c r="C240" s="209"/>
      <c r="D240" s="184"/>
      <c r="E240" s="184"/>
      <c r="F240" s="210"/>
      <c r="G240" s="20" t="s">
        <v>112</v>
      </c>
      <c r="H240" s="171">
        <v>855.28</v>
      </c>
      <c r="I240" s="37">
        <v>855.18</v>
      </c>
    </row>
    <row r="241" spans="1:9" ht="20.25" customHeight="1" x14ac:dyDescent="0.25">
      <c r="A241" s="251"/>
      <c r="B241" s="175"/>
      <c r="C241" s="210"/>
      <c r="D241" s="184"/>
      <c r="E241" s="184"/>
      <c r="F241" s="210"/>
      <c r="G241" s="15" t="s">
        <v>72</v>
      </c>
      <c r="H241" s="123">
        <v>8658</v>
      </c>
      <c r="I241" s="38">
        <f>4249.26+4044.81</f>
        <v>8294.07</v>
      </c>
    </row>
    <row r="242" spans="1:9" ht="21" customHeight="1" x14ac:dyDescent="0.25">
      <c r="A242" s="251"/>
      <c r="B242" s="175"/>
      <c r="C242" s="211"/>
      <c r="D242" s="185"/>
      <c r="E242" s="185"/>
      <c r="F242" s="210"/>
      <c r="G242" s="20" t="s">
        <v>113</v>
      </c>
      <c r="H242" s="171">
        <v>27652.11</v>
      </c>
      <c r="I242" s="37">
        <v>27650.959999999999</v>
      </c>
    </row>
    <row r="243" spans="1:9" ht="21" customHeight="1" x14ac:dyDescent="0.25">
      <c r="A243" s="251"/>
      <c r="B243" s="175"/>
      <c r="C243" s="146"/>
      <c r="D243" s="135"/>
      <c r="E243" s="135"/>
      <c r="F243" s="210"/>
      <c r="G243" s="20" t="s">
        <v>137</v>
      </c>
      <c r="H243" s="171">
        <v>200</v>
      </c>
      <c r="I243" s="37">
        <v>199.09</v>
      </c>
    </row>
    <row r="244" spans="1:9" ht="32.25" customHeight="1" x14ac:dyDescent="0.25">
      <c r="A244" s="251"/>
      <c r="B244" s="175"/>
      <c r="C244" s="30" t="s">
        <v>53</v>
      </c>
      <c r="D244" s="12" t="s">
        <v>42</v>
      </c>
      <c r="E244" s="12" t="s">
        <v>43</v>
      </c>
      <c r="F244" s="210"/>
      <c r="G244" s="20"/>
      <c r="H244" s="170">
        <f>H246+H247+H248</f>
        <v>17563.560000000001</v>
      </c>
      <c r="I244" s="74">
        <f>I246+I247+I248</f>
        <v>17562.64</v>
      </c>
    </row>
    <row r="245" spans="1:9" ht="18" customHeight="1" x14ac:dyDescent="0.25">
      <c r="A245" s="251"/>
      <c r="B245" s="175"/>
      <c r="C245" s="137" t="s">
        <v>65</v>
      </c>
      <c r="D245" s="183"/>
      <c r="E245" s="183"/>
      <c r="F245" s="210"/>
      <c r="G245" s="20"/>
      <c r="H245" s="171"/>
      <c r="I245" s="37"/>
    </row>
    <row r="246" spans="1:9" ht="18.75" customHeight="1" x14ac:dyDescent="0.25">
      <c r="A246" s="251"/>
      <c r="B246" s="175"/>
      <c r="C246" s="209"/>
      <c r="D246" s="184"/>
      <c r="E246" s="184"/>
      <c r="F246" s="210"/>
      <c r="G246" s="20" t="s">
        <v>112</v>
      </c>
      <c r="H246" s="171">
        <v>440.72</v>
      </c>
      <c r="I246" s="37">
        <v>440.71</v>
      </c>
    </row>
    <row r="247" spans="1:9" ht="20.25" customHeight="1" x14ac:dyDescent="0.25">
      <c r="A247" s="251"/>
      <c r="B247" s="175"/>
      <c r="C247" s="210"/>
      <c r="D247" s="184"/>
      <c r="E247" s="184"/>
      <c r="F247" s="210"/>
      <c r="G247" s="15" t="s">
        <v>72</v>
      </c>
      <c r="H247" s="123">
        <v>2874</v>
      </c>
      <c r="I247" s="38">
        <f>427.38+2445.71</f>
        <v>2873.09</v>
      </c>
    </row>
    <row r="248" spans="1:9" ht="21.75" customHeight="1" x14ac:dyDescent="0.25">
      <c r="A248" s="251"/>
      <c r="B248" s="175"/>
      <c r="C248" s="211"/>
      <c r="D248" s="185"/>
      <c r="E248" s="185"/>
      <c r="F248" s="210"/>
      <c r="G248" s="20" t="s">
        <v>113</v>
      </c>
      <c r="H248" s="171">
        <v>14248.84</v>
      </c>
      <c r="I248" s="37">
        <v>14248.84</v>
      </c>
    </row>
    <row r="249" spans="1:9" ht="31.5" x14ac:dyDescent="0.25">
      <c r="A249" s="251"/>
      <c r="B249" s="175"/>
      <c r="C249" s="30" t="s">
        <v>55</v>
      </c>
      <c r="D249" s="12" t="s">
        <v>42</v>
      </c>
      <c r="E249" s="12" t="s">
        <v>43</v>
      </c>
      <c r="F249" s="210"/>
      <c r="G249" s="20"/>
      <c r="H249" s="170">
        <f>H251+H252+H253</f>
        <v>13097.3</v>
      </c>
      <c r="I249" s="74">
        <f>I251+I252+I253</f>
        <v>13096.42</v>
      </c>
    </row>
    <row r="250" spans="1:9" ht="20.25" customHeight="1" x14ac:dyDescent="0.25">
      <c r="A250" s="251"/>
      <c r="B250" s="175"/>
      <c r="C250" s="137" t="s">
        <v>65</v>
      </c>
      <c r="D250" s="183"/>
      <c r="E250" s="183"/>
      <c r="F250" s="210"/>
      <c r="G250" s="20"/>
      <c r="H250" s="171"/>
      <c r="I250" s="37"/>
    </row>
    <row r="251" spans="1:9" ht="21" customHeight="1" x14ac:dyDescent="0.25">
      <c r="A251" s="251"/>
      <c r="B251" s="175"/>
      <c r="C251" s="209"/>
      <c r="D251" s="184"/>
      <c r="E251" s="184"/>
      <c r="F251" s="210"/>
      <c r="G251" s="20" t="s">
        <v>112</v>
      </c>
      <c r="H251" s="171">
        <v>348.34</v>
      </c>
      <c r="I251" s="37">
        <v>348.34</v>
      </c>
    </row>
    <row r="252" spans="1:9" ht="18" customHeight="1" x14ac:dyDescent="0.25">
      <c r="A252" s="251"/>
      <c r="B252" s="175"/>
      <c r="C252" s="210"/>
      <c r="D252" s="184"/>
      <c r="E252" s="184"/>
      <c r="F252" s="210"/>
      <c r="G252" s="15" t="s">
        <v>72</v>
      </c>
      <c r="H252" s="123">
        <v>1486</v>
      </c>
      <c r="I252" s="38">
        <f>1247.52+237.61</f>
        <v>1485.13</v>
      </c>
    </row>
    <row r="253" spans="1:9" ht="18.75" customHeight="1" x14ac:dyDescent="0.25">
      <c r="A253" s="251"/>
      <c r="B253" s="175"/>
      <c r="C253" s="211"/>
      <c r="D253" s="185"/>
      <c r="E253" s="185"/>
      <c r="F253" s="210"/>
      <c r="G253" s="20" t="s">
        <v>113</v>
      </c>
      <c r="H253" s="171">
        <v>11262.96</v>
      </c>
      <c r="I253" s="37">
        <v>11262.95</v>
      </c>
    </row>
    <row r="254" spans="1:9" ht="16.5" customHeight="1" x14ac:dyDescent="0.25">
      <c r="A254" s="251"/>
      <c r="B254" s="175"/>
      <c r="C254" s="34" t="s">
        <v>54</v>
      </c>
      <c r="D254" s="12" t="s">
        <v>42</v>
      </c>
      <c r="E254" s="12" t="s">
        <v>43</v>
      </c>
      <c r="F254" s="210"/>
      <c r="G254" s="20"/>
      <c r="H254" s="170">
        <f>H256+H257+H258</f>
        <v>22120.22</v>
      </c>
      <c r="I254" s="74">
        <f>I256+I257+I258</f>
        <v>22119.06</v>
      </c>
    </row>
    <row r="255" spans="1:9" ht="18.75" customHeight="1" x14ac:dyDescent="0.25">
      <c r="A255" s="251"/>
      <c r="B255" s="175"/>
      <c r="C255" s="137" t="s">
        <v>65</v>
      </c>
      <c r="D255" s="183"/>
      <c r="E255" s="183"/>
      <c r="F255" s="210"/>
      <c r="G255" s="20"/>
      <c r="H255" s="171"/>
      <c r="I255" s="37"/>
    </row>
    <row r="256" spans="1:9" ht="20.25" customHeight="1" x14ac:dyDescent="0.25">
      <c r="A256" s="251"/>
      <c r="B256" s="175"/>
      <c r="C256" s="209"/>
      <c r="D256" s="184"/>
      <c r="E256" s="184"/>
      <c r="F256" s="210"/>
      <c r="G256" s="20" t="s">
        <v>112</v>
      </c>
      <c r="H256" s="171">
        <v>581.41</v>
      </c>
      <c r="I256" s="37">
        <v>581.38</v>
      </c>
    </row>
    <row r="257" spans="1:9" ht="17.25" customHeight="1" x14ac:dyDescent="0.25">
      <c r="A257" s="251"/>
      <c r="B257" s="175"/>
      <c r="C257" s="210"/>
      <c r="D257" s="184"/>
      <c r="E257" s="184"/>
      <c r="F257" s="210"/>
      <c r="G257" s="15" t="s">
        <v>72</v>
      </c>
      <c r="H257" s="123">
        <v>2740</v>
      </c>
      <c r="I257" s="38">
        <v>2739.75</v>
      </c>
    </row>
    <row r="258" spans="1:9" ht="18.75" customHeight="1" x14ac:dyDescent="0.25">
      <c r="A258" s="251"/>
      <c r="B258" s="175"/>
      <c r="C258" s="211"/>
      <c r="D258" s="185"/>
      <c r="E258" s="185"/>
      <c r="F258" s="210"/>
      <c r="G258" s="20" t="s">
        <v>113</v>
      </c>
      <c r="H258" s="171">
        <v>18798.810000000001</v>
      </c>
      <c r="I258" s="37">
        <v>18797.93</v>
      </c>
    </row>
    <row r="259" spans="1:9" ht="31.5" x14ac:dyDescent="0.25">
      <c r="A259" s="251"/>
      <c r="B259" s="175"/>
      <c r="C259" s="34" t="s">
        <v>56</v>
      </c>
      <c r="D259" s="12" t="s">
        <v>42</v>
      </c>
      <c r="E259" s="12" t="s">
        <v>43</v>
      </c>
      <c r="F259" s="210"/>
      <c r="G259" s="20"/>
      <c r="H259" s="170">
        <f>H261+H262</f>
        <v>28579.920000000002</v>
      </c>
      <c r="I259" s="74">
        <f>I261+I262</f>
        <v>28579.759999999998</v>
      </c>
    </row>
    <row r="260" spans="1:9" ht="18" customHeight="1" x14ac:dyDescent="0.25">
      <c r="A260" s="251"/>
      <c r="B260" s="175"/>
      <c r="C260" s="137" t="s">
        <v>65</v>
      </c>
      <c r="D260" s="242"/>
      <c r="E260" s="242"/>
      <c r="F260" s="210"/>
      <c r="G260" s="20"/>
      <c r="H260" s="172"/>
      <c r="I260" s="39"/>
    </row>
    <row r="261" spans="1:9" ht="18.75" customHeight="1" x14ac:dyDescent="0.25">
      <c r="A261" s="251"/>
      <c r="B261" s="175"/>
      <c r="C261" s="240"/>
      <c r="D261" s="243"/>
      <c r="E261" s="243"/>
      <c r="F261" s="210"/>
      <c r="G261" s="20" t="s">
        <v>112</v>
      </c>
      <c r="H261" s="171">
        <v>857.49</v>
      </c>
      <c r="I261" s="37">
        <v>857.39</v>
      </c>
    </row>
    <row r="262" spans="1:9" ht="21" customHeight="1" thickBot="1" x14ac:dyDescent="0.3">
      <c r="A262" s="252"/>
      <c r="B262" s="212"/>
      <c r="C262" s="241"/>
      <c r="D262" s="244"/>
      <c r="E262" s="244"/>
      <c r="F262" s="239"/>
      <c r="G262" s="40" t="s">
        <v>113</v>
      </c>
      <c r="H262" s="173">
        <v>27722.43</v>
      </c>
      <c r="I262" s="41">
        <v>27722.37</v>
      </c>
    </row>
    <row r="265" spans="1:9" x14ac:dyDescent="0.25">
      <c r="B265" s="60" t="s">
        <v>132</v>
      </c>
    </row>
    <row r="266" spans="1:9" x14ac:dyDescent="0.25">
      <c r="B266" s="61">
        <v>2283081</v>
      </c>
    </row>
  </sheetData>
  <mergeCells count="158">
    <mergeCell ref="I8:I10"/>
    <mergeCell ref="I114:I115"/>
    <mergeCell ref="I219:I220"/>
    <mergeCell ref="I223:I226"/>
    <mergeCell ref="I227:I228"/>
    <mergeCell ref="I229:I230"/>
    <mergeCell ref="A71:A113"/>
    <mergeCell ref="A114:A118"/>
    <mergeCell ref="A133:A215"/>
    <mergeCell ref="A229:A262"/>
    <mergeCell ref="C187:C193"/>
    <mergeCell ref="D186:D193"/>
    <mergeCell ref="E186:E193"/>
    <mergeCell ref="C196:C203"/>
    <mergeCell ref="D195:D203"/>
    <mergeCell ref="E195:E203"/>
    <mergeCell ref="C207:C215"/>
    <mergeCell ref="D206:D215"/>
    <mergeCell ref="E206:E215"/>
    <mergeCell ref="C235:C237"/>
    <mergeCell ref="D234:D237"/>
    <mergeCell ref="E234:E237"/>
    <mergeCell ref="C240:C242"/>
    <mergeCell ref="D239:D242"/>
    <mergeCell ref="E239:E242"/>
    <mergeCell ref="C246:C248"/>
    <mergeCell ref="B71:B113"/>
    <mergeCell ref="C256:C258"/>
    <mergeCell ref="D255:D258"/>
    <mergeCell ref="E245:E248"/>
    <mergeCell ref="E227:E228"/>
    <mergeCell ref="D110:D113"/>
    <mergeCell ref="E110:E113"/>
    <mergeCell ref="C117:C118"/>
    <mergeCell ref="C126:C131"/>
    <mergeCell ref="C251:C253"/>
    <mergeCell ref="D250:D253"/>
    <mergeCell ref="E250:E253"/>
    <mergeCell ref="E223:E226"/>
    <mergeCell ref="C177:C184"/>
    <mergeCell ref="D176:D184"/>
    <mergeCell ref="E176:E184"/>
    <mergeCell ref="C166:C174"/>
    <mergeCell ref="D165:D174"/>
    <mergeCell ref="E165:E174"/>
    <mergeCell ref="C107:C108"/>
    <mergeCell ref="D106:D108"/>
    <mergeCell ref="E106:E108"/>
    <mergeCell ref="G229:G230"/>
    <mergeCell ref="H229:H230"/>
    <mergeCell ref="H219:H220"/>
    <mergeCell ref="B223:B226"/>
    <mergeCell ref="B227:B228"/>
    <mergeCell ref="G219:G220"/>
    <mergeCell ref="D223:D226"/>
    <mergeCell ref="C229:C230"/>
    <mergeCell ref="D229:D230"/>
    <mergeCell ref="E229:E230"/>
    <mergeCell ref="G223:G226"/>
    <mergeCell ref="H223:H226"/>
    <mergeCell ref="H227:H228"/>
    <mergeCell ref="C227:C228"/>
    <mergeCell ref="D227:D228"/>
    <mergeCell ref="G227:G228"/>
    <mergeCell ref="C223:C226"/>
    <mergeCell ref="F229:F262"/>
    <mergeCell ref="F227:F228"/>
    <mergeCell ref="F223:F226"/>
    <mergeCell ref="E255:E258"/>
    <mergeCell ref="C261:C262"/>
    <mergeCell ref="D260:D262"/>
    <mergeCell ref="E260:E262"/>
    <mergeCell ref="H114:H115"/>
    <mergeCell ref="G133:G134"/>
    <mergeCell ref="G114:G115"/>
    <mergeCell ref="C53:C58"/>
    <mergeCell ref="D52:D58"/>
    <mergeCell ref="E52:E58"/>
    <mergeCell ref="C61:C63"/>
    <mergeCell ref="D60:D63"/>
    <mergeCell ref="E43:E49"/>
    <mergeCell ref="D133:D134"/>
    <mergeCell ref="E133:E134"/>
    <mergeCell ref="F123:F130"/>
    <mergeCell ref="F133:F215"/>
    <mergeCell ref="C86:C89"/>
    <mergeCell ref="C92:C94"/>
    <mergeCell ref="E101:E104"/>
    <mergeCell ref="F114:F118"/>
    <mergeCell ref="F71:F113"/>
    <mergeCell ref="F14:F70"/>
    <mergeCell ref="C26:C27"/>
    <mergeCell ref="E35:E39"/>
    <mergeCell ref="C97:C98"/>
    <mergeCell ref="D96:D98"/>
    <mergeCell ref="E96:E98"/>
    <mergeCell ref="A123:A130"/>
    <mergeCell ref="C17:C21"/>
    <mergeCell ref="D14:D15"/>
    <mergeCell ref="E14:E15"/>
    <mergeCell ref="B230:B262"/>
    <mergeCell ref="C30:C33"/>
    <mergeCell ref="A223:A226"/>
    <mergeCell ref="A227:A228"/>
    <mergeCell ref="B114:B118"/>
    <mergeCell ref="D117:D118"/>
    <mergeCell ref="E117:E118"/>
    <mergeCell ref="C136:C152"/>
    <mergeCell ref="D135:D152"/>
    <mergeCell ref="E135:E152"/>
    <mergeCell ref="B133:B215"/>
    <mergeCell ref="C155:C162"/>
    <mergeCell ref="D154:D162"/>
    <mergeCell ref="E154:E162"/>
    <mergeCell ref="D85:D89"/>
    <mergeCell ref="E85:E89"/>
    <mergeCell ref="D91:D94"/>
    <mergeCell ref="E91:E94"/>
    <mergeCell ref="D245:D248"/>
    <mergeCell ref="C36:C39"/>
    <mergeCell ref="C111:C113"/>
    <mergeCell ref="C66:C70"/>
    <mergeCell ref="D65:D70"/>
    <mergeCell ref="E65:E70"/>
    <mergeCell ref="D25:D27"/>
    <mergeCell ref="E25:E27"/>
    <mergeCell ref="D35:D39"/>
    <mergeCell ref="C102:C104"/>
    <mergeCell ref="D101:D104"/>
    <mergeCell ref="C74:C78"/>
    <mergeCell ref="D73:D78"/>
    <mergeCell ref="E73:E78"/>
    <mergeCell ref="D29:D33"/>
    <mergeCell ref="E29:E33"/>
    <mergeCell ref="B14:B70"/>
    <mergeCell ref="A219:A222"/>
    <mergeCell ref="D219:D222"/>
    <mergeCell ref="B219:B222"/>
    <mergeCell ref="F219:F222"/>
    <mergeCell ref="C219:C222"/>
    <mergeCell ref="G2:H2"/>
    <mergeCell ref="G3:H3"/>
    <mergeCell ref="G4:H4"/>
    <mergeCell ref="A6:H6"/>
    <mergeCell ref="H8:H10"/>
    <mergeCell ref="A8:A10"/>
    <mergeCell ref="G8:G10"/>
    <mergeCell ref="A14:A70"/>
    <mergeCell ref="B8:B10"/>
    <mergeCell ref="C8:C10"/>
    <mergeCell ref="F8:F10"/>
    <mergeCell ref="D9:D10"/>
    <mergeCell ref="E9:E10"/>
    <mergeCell ref="B7:H7"/>
    <mergeCell ref="B123:B130"/>
    <mergeCell ref="E60:E63"/>
    <mergeCell ref="C44:C49"/>
    <mergeCell ref="D43:D49"/>
  </mergeCells>
  <printOptions horizontalCentered="1"/>
  <pageMargins left="0.23622047244094491" right="0.15748031496062992" top="0.37" bottom="0.19685039370078741" header="0.17" footer="0.15748031496062992"/>
  <pageSetup paperSize="9" scale="70" fitToHeight="0" orientation="landscape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3"/>
  <sheetViews>
    <sheetView topLeftCell="A76" zoomScale="75" zoomScaleNormal="75" workbookViewId="0">
      <selection activeCell="M13" sqref="M13"/>
    </sheetView>
  </sheetViews>
  <sheetFormatPr defaultRowHeight="15.75" x14ac:dyDescent="0.25"/>
  <cols>
    <col min="1" max="1" width="5.5703125" style="1" customWidth="1"/>
    <col min="2" max="2" width="30.5703125" style="2" customWidth="1"/>
    <col min="3" max="3" width="22.5703125" style="2" customWidth="1"/>
    <col min="4" max="4" width="11.42578125" style="23" customWidth="1"/>
    <col min="5" max="5" width="13" style="23" customWidth="1"/>
    <col min="6" max="6" width="23.140625" style="3" customWidth="1"/>
    <col min="7" max="7" width="24.42578125" style="2" customWidth="1"/>
    <col min="8" max="8" width="18.5703125" style="3" customWidth="1"/>
    <col min="9" max="9" width="21.140625" style="3" customWidth="1"/>
    <col min="10" max="10" width="13.28515625" style="2" bestFit="1" customWidth="1"/>
    <col min="11" max="16384" width="9.140625" style="2"/>
  </cols>
  <sheetData>
    <row r="2" spans="1:10" s="5" customFormat="1" ht="18.75" x14ac:dyDescent="0.3">
      <c r="A2" s="4"/>
      <c r="D2" s="24"/>
      <c r="E2" s="24"/>
      <c r="F2" s="6"/>
      <c r="G2" s="189" t="s">
        <v>57</v>
      </c>
      <c r="H2" s="189"/>
    </row>
    <row r="3" spans="1:10" s="5" customFormat="1" ht="18.75" x14ac:dyDescent="0.3">
      <c r="A3" s="4"/>
      <c r="D3" s="24"/>
      <c r="E3" s="24"/>
      <c r="F3" s="6"/>
      <c r="G3" s="190" t="s">
        <v>133</v>
      </c>
      <c r="H3" s="190"/>
    </row>
    <row r="4" spans="1:10" s="5" customFormat="1" ht="18.75" x14ac:dyDescent="0.3">
      <c r="A4" s="4"/>
      <c r="D4" s="24"/>
      <c r="E4" s="24"/>
      <c r="F4" s="6"/>
      <c r="G4" s="191" t="s">
        <v>139</v>
      </c>
      <c r="H4" s="191"/>
    </row>
    <row r="5" spans="1:10" s="5" customFormat="1" ht="18.75" x14ac:dyDescent="0.3">
      <c r="A5" s="4"/>
      <c r="D5" s="24"/>
      <c r="E5" s="24"/>
      <c r="F5" s="6"/>
      <c r="G5" s="7"/>
      <c r="H5" s="6"/>
      <c r="I5" s="6"/>
    </row>
    <row r="6" spans="1:10" ht="18.75" x14ac:dyDescent="0.25">
      <c r="A6" s="192" t="s">
        <v>30</v>
      </c>
      <c r="B6" s="192"/>
      <c r="C6" s="192"/>
      <c r="D6" s="192"/>
      <c r="E6" s="192"/>
      <c r="F6" s="192"/>
      <c r="G6" s="192"/>
      <c r="H6" s="192"/>
      <c r="I6" s="2"/>
    </row>
    <row r="7" spans="1:10" x14ac:dyDescent="0.25">
      <c r="B7" s="202" t="s">
        <v>134</v>
      </c>
      <c r="C7" s="202"/>
      <c r="D7" s="202"/>
      <c r="E7" s="202"/>
      <c r="F7" s="202"/>
      <c r="G7" s="202"/>
      <c r="H7" s="202"/>
      <c r="I7" s="2"/>
    </row>
    <row r="8" spans="1:10" s="9" customFormat="1" x14ac:dyDescent="0.25">
      <c r="A8" s="196" t="s">
        <v>0</v>
      </c>
      <c r="B8" s="198" t="s">
        <v>7</v>
      </c>
      <c r="C8" s="198" t="s">
        <v>10</v>
      </c>
      <c r="D8" s="8" t="s">
        <v>4</v>
      </c>
      <c r="E8" s="8"/>
      <c r="F8" s="198" t="s">
        <v>8</v>
      </c>
      <c r="G8" s="198" t="s">
        <v>9</v>
      </c>
      <c r="H8" s="253" t="s">
        <v>29</v>
      </c>
      <c r="I8" s="198" t="s">
        <v>140</v>
      </c>
    </row>
    <row r="9" spans="1:10" x14ac:dyDescent="0.25">
      <c r="A9" s="197"/>
      <c r="B9" s="198"/>
      <c r="C9" s="198"/>
      <c r="D9" s="193" t="s">
        <v>5</v>
      </c>
      <c r="E9" s="193" t="s">
        <v>6</v>
      </c>
      <c r="F9" s="198"/>
      <c r="G9" s="198"/>
      <c r="H9" s="254"/>
      <c r="I9" s="198"/>
    </row>
    <row r="10" spans="1:10" s="9" customFormat="1" ht="16.5" thickBot="1" x14ac:dyDescent="0.3">
      <c r="A10" s="197"/>
      <c r="B10" s="193"/>
      <c r="C10" s="193"/>
      <c r="D10" s="194"/>
      <c r="E10" s="194"/>
      <c r="F10" s="193"/>
      <c r="G10" s="193"/>
      <c r="H10" s="254"/>
      <c r="I10" s="193"/>
    </row>
    <row r="11" spans="1:10" ht="56.25" customHeight="1" thickBot="1" x14ac:dyDescent="0.3">
      <c r="A11" s="56"/>
      <c r="B11" s="57" t="s">
        <v>17</v>
      </c>
      <c r="C11" s="58" t="s">
        <v>3</v>
      </c>
      <c r="D11" s="59" t="s">
        <v>3</v>
      </c>
      <c r="E11" s="58" t="s">
        <v>3</v>
      </c>
      <c r="F11" s="58"/>
      <c r="G11" s="58"/>
      <c r="H11" s="64">
        <f>H13+H222+H236</f>
        <v>1677736.2139999997</v>
      </c>
      <c r="I11" s="64">
        <f>I13+I222+I236</f>
        <v>1243976.4909999999</v>
      </c>
      <c r="J11" s="81">
        <f>H11-I11</f>
        <v>433759.72299999977</v>
      </c>
    </row>
    <row r="12" spans="1:10" ht="56.25" customHeight="1" thickBot="1" x14ac:dyDescent="0.3">
      <c r="A12" s="129"/>
      <c r="B12" s="130"/>
      <c r="C12" s="131"/>
      <c r="D12" s="132"/>
      <c r="E12" s="131"/>
      <c r="F12" s="131"/>
      <c r="G12" s="131"/>
      <c r="H12" s="118"/>
      <c r="I12" s="118">
        <f>132984.42+197382.57+30759.12+43146.68-I23-I24</f>
        <v>403207.27</v>
      </c>
      <c r="J12" s="81">
        <f>I12-J11</f>
        <v>-30552.452999999747</v>
      </c>
    </row>
    <row r="13" spans="1:10" ht="94.5" x14ac:dyDescent="0.25">
      <c r="A13" s="50" t="s">
        <v>1</v>
      </c>
      <c r="B13" s="43" t="s">
        <v>38</v>
      </c>
      <c r="C13" s="51"/>
      <c r="D13" s="45"/>
      <c r="E13" s="45"/>
      <c r="F13" s="46" t="s">
        <v>114</v>
      </c>
      <c r="G13" s="45"/>
      <c r="H13" s="65">
        <f>H15+H75+H119+H128+H137+H138+H221</f>
        <v>1391209.7259999998</v>
      </c>
      <c r="I13" s="65">
        <f>I15+I75+I119+I128+I137+I138+I221</f>
        <v>963092.85099999979</v>
      </c>
    </row>
    <row r="14" spans="1:10" x14ac:dyDescent="0.25">
      <c r="A14" s="49"/>
      <c r="B14" s="13" t="s">
        <v>13</v>
      </c>
      <c r="C14" s="14"/>
      <c r="D14" s="10"/>
      <c r="E14" s="10"/>
      <c r="F14" s="15"/>
      <c r="G14" s="15"/>
      <c r="H14" s="66"/>
      <c r="I14" s="38"/>
    </row>
    <row r="15" spans="1:10" x14ac:dyDescent="0.25">
      <c r="A15" s="199" t="s">
        <v>18</v>
      </c>
      <c r="B15" s="174" t="s">
        <v>24</v>
      </c>
      <c r="C15" s="83" t="s">
        <v>60</v>
      </c>
      <c r="D15" s="203" t="s">
        <v>42</v>
      </c>
      <c r="E15" s="203" t="s">
        <v>43</v>
      </c>
      <c r="F15" s="220" t="s">
        <v>44</v>
      </c>
      <c r="G15" s="15"/>
      <c r="H15" s="119">
        <f>H16+H26+H30+H36+H44+H53+H61+H67</f>
        <v>816256.21</v>
      </c>
      <c r="I15" s="67">
        <f>I16+I26+I30+I36+I44+I53+I61+I67</f>
        <v>462335.38099999999</v>
      </c>
    </row>
    <row r="16" spans="1:10" ht="47.25" x14ac:dyDescent="0.25">
      <c r="A16" s="200"/>
      <c r="B16" s="175"/>
      <c r="C16" s="22" t="s">
        <v>50</v>
      </c>
      <c r="D16" s="204"/>
      <c r="E16" s="204"/>
      <c r="F16" s="221"/>
      <c r="G16" s="15"/>
      <c r="H16" s="67">
        <f>H18+H19+H20+H21+H22+H23+H24+H25</f>
        <v>359025.89</v>
      </c>
      <c r="I16" s="67">
        <f>I18+I19+I20+I21+I22+I23+I24</f>
        <v>7169.04</v>
      </c>
    </row>
    <row r="17" spans="1:9" x14ac:dyDescent="0.25">
      <c r="A17" s="200"/>
      <c r="B17" s="175"/>
      <c r="C17" s="11" t="s">
        <v>65</v>
      </c>
      <c r="D17" s="95"/>
      <c r="E17" s="95"/>
      <c r="F17" s="221"/>
      <c r="G17" s="15"/>
      <c r="H17" s="66"/>
      <c r="I17" s="38"/>
    </row>
    <row r="18" spans="1:9" x14ac:dyDescent="0.25">
      <c r="A18" s="200"/>
      <c r="B18" s="175"/>
      <c r="C18" s="193"/>
      <c r="D18" s="95"/>
      <c r="E18" s="95"/>
      <c r="F18" s="221"/>
      <c r="G18" s="15" t="s">
        <v>62</v>
      </c>
      <c r="H18" s="66">
        <f>44651.4-8469.2-12532.3-2858.8</f>
        <v>20791.099999999999</v>
      </c>
      <c r="I18" s="38"/>
    </row>
    <row r="19" spans="1:9" x14ac:dyDescent="0.25">
      <c r="A19" s="200"/>
      <c r="B19" s="175"/>
      <c r="C19" s="194"/>
      <c r="D19" s="95"/>
      <c r="E19" s="95"/>
      <c r="F19" s="221"/>
      <c r="G19" s="15" t="s">
        <v>63</v>
      </c>
      <c r="H19" s="66">
        <f>82954.1-3792-610</f>
        <v>78552.100000000006</v>
      </c>
      <c r="I19" s="38"/>
    </row>
    <row r="20" spans="1:9" x14ac:dyDescent="0.25">
      <c r="A20" s="200"/>
      <c r="B20" s="175"/>
      <c r="C20" s="194"/>
      <c r="D20" s="95"/>
      <c r="E20" s="95"/>
      <c r="F20" s="221"/>
      <c r="G20" s="15" t="s">
        <v>64</v>
      </c>
      <c r="H20" s="66">
        <f>6103.61-60-75</f>
        <v>5968.61</v>
      </c>
      <c r="I20" s="38">
        <v>6103.52</v>
      </c>
    </row>
    <row r="21" spans="1:9" x14ac:dyDescent="0.25">
      <c r="A21" s="200"/>
      <c r="B21" s="175"/>
      <c r="C21" s="194"/>
      <c r="D21" s="95"/>
      <c r="E21" s="95"/>
      <c r="F21" s="221"/>
      <c r="G21" s="15" t="s">
        <v>67</v>
      </c>
      <c r="H21" s="126">
        <f>197384.08-1940-2425</f>
        <v>193019.08</v>
      </c>
      <c r="I21" s="127"/>
    </row>
    <row r="22" spans="1:9" x14ac:dyDescent="0.25">
      <c r="A22" s="200"/>
      <c r="B22" s="175"/>
      <c r="C22" s="194"/>
      <c r="D22" s="95"/>
      <c r="E22" s="95"/>
      <c r="F22" s="221"/>
      <c r="G22" s="15" t="s">
        <v>68</v>
      </c>
      <c r="H22" s="126">
        <f>58171-1033.8</f>
        <v>57137.2</v>
      </c>
      <c r="I22" s="127"/>
    </row>
    <row r="23" spans="1:9" x14ac:dyDescent="0.25">
      <c r="A23" s="200"/>
      <c r="B23" s="175"/>
      <c r="C23" s="102"/>
      <c r="D23" s="95"/>
      <c r="E23" s="95"/>
      <c r="F23" s="221"/>
      <c r="G23" s="15" t="s">
        <v>135</v>
      </c>
      <c r="H23" s="66">
        <v>1033.8</v>
      </c>
      <c r="I23" s="38">
        <v>1033.79</v>
      </c>
    </row>
    <row r="24" spans="1:9" x14ac:dyDescent="0.25">
      <c r="A24" s="200"/>
      <c r="B24" s="175"/>
      <c r="C24" s="102"/>
      <c r="D24" s="95"/>
      <c r="E24" s="95"/>
      <c r="F24" s="221"/>
      <c r="G24" s="15" t="s">
        <v>136</v>
      </c>
      <c r="H24" s="66">
        <v>32</v>
      </c>
      <c r="I24" s="38">
        <v>31.73</v>
      </c>
    </row>
    <row r="25" spans="1:9" x14ac:dyDescent="0.25">
      <c r="A25" s="200"/>
      <c r="B25" s="175"/>
      <c r="C25" s="102"/>
      <c r="D25" s="95"/>
      <c r="E25" s="95"/>
      <c r="F25" s="221"/>
      <c r="G25" s="15" t="s">
        <v>74</v>
      </c>
      <c r="H25" s="126">
        <v>2492</v>
      </c>
      <c r="I25" s="126"/>
    </row>
    <row r="26" spans="1:9" ht="31.5" x14ac:dyDescent="0.25">
      <c r="A26" s="200"/>
      <c r="B26" s="175"/>
      <c r="C26" s="22" t="s">
        <v>11</v>
      </c>
      <c r="D26" s="12" t="s">
        <v>42</v>
      </c>
      <c r="E26" s="12" t="s">
        <v>43</v>
      </c>
      <c r="F26" s="221"/>
      <c r="G26" s="15"/>
      <c r="H26" s="67">
        <f>H28+H29</f>
        <v>31699.5</v>
      </c>
      <c r="I26" s="67">
        <f>I28+I29</f>
        <v>31501.07</v>
      </c>
    </row>
    <row r="27" spans="1:9" x14ac:dyDescent="0.25">
      <c r="A27" s="200"/>
      <c r="B27" s="175"/>
      <c r="C27" s="82" t="s">
        <v>65</v>
      </c>
      <c r="D27" s="183"/>
      <c r="E27" s="183"/>
      <c r="F27" s="221"/>
      <c r="G27" s="15"/>
      <c r="H27" s="66"/>
      <c r="I27" s="38"/>
    </row>
    <row r="28" spans="1:9" x14ac:dyDescent="0.25">
      <c r="A28" s="200"/>
      <c r="B28" s="175"/>
      <c r="C28" s="193"/>
      <c r="D28" s="184"/>
      <c r="E28" s="184"/>
      <c r="F28" s="221"/>
      <c r="G28" s="15" t="s">
        <v>69</v>
      </c>
      <c r="H28" s="66">
        <v>26862</v>
      </c>
      <c r="I28" s="38">
        <v>26861.35</v>
      </c>
    </row>
    <row r="29" spans="1:9" x14ac:dyDescent="0.25">
      <c r="A29" s="200"/>
      <c r="B29" s="175"/>
      <c r="C29" s="213"/>
      <c r="D29" s="185"/>
      <c r="E29" s="185"/>
      <c r="F29" s="221"/>
      <c r="G29" s="15" t="s">
        <v>70</v>
      </c>
      <c r="H29" s="66">
        <v>4837.5</v>
      </c>
      <c r="I29" s="38">
        <v>4639.72</v>
      </c>
    </row>
    <row r="30" spans="1:9" ht="47.25" x14ac:dyDescent="0.25">
      <c r="A30" s="200"/>
      <c r="B30" s="175"/>
      <c r="C30" s="22" t="s">
        <v>51</v>
      </c>
      <c r="D30" s="12" t="s">
        <v>42</v>
      </c>
      <c r="E30" s="12" t="s">
        <v>43</v>
      </c>
      <c r="F30" s="221"/>
      <c r="G30" s="15"/>
      <c r="H30" s="67">
        <f>H32+H33+H34+H35</f>
        <v>54892</v>
      </c>
      <c r="I30" s="67">
        <f>I32+I33+I34+I35</f>
        <v>54883.399999999994</v>
      </c>
    </row>
    <row r="31" spans="1:9" x14ac:dyDescent="0.25">
      <c r="A31" s="200"/>
      <c r="B31" s="175"/>
      <c r="C31" s="82" t="s">
        <v>65</v>
      </c>
      <c r="D31" s="183"/>
      <c r="E31" s="183"/>
      <c r="F31" s="221"/>
      <c r="G31" s="15"/>
      <c r="H31" s="66"/>
      <c r="I31" s="38"/>
    </row>
    <row r="32" spans="1:9" x14ac:dyDescent="0.25">
      <c r="A32" s="200"/>
      <c r="B32" s="175"/>
      <c r="C32" s="193"/>
      <c r="D32" s="184"/>
      <c r="E32" s="184"/>
      <c r="F32" s="221"/>
      <c r="G32" s="15" t="s">
        <v>67</v>
      </c>
      <c r="H32" s="66">
        <v>45108.41</v>
      </c>
      <c r="I32" s="38">
        <f>43320.7+1779.65</f>
        <v>45100.35</v>
      </c>
    </row>
    <row r="33" spans="1:9" x14ac:dyDescent="0.25">
      <c r="A33" s="200"/>
      <c r="B33" s="175"/>
      <c r="C33" s="194"/>
      <c r="D33" s="184"/>
      <c r="E33" s="184"/>
      <c r="F33" s="221"/>
      <c r="G33" s="15" t="s">
        <v>64</v>
      </c>
      <c r="H33" s="66">
        <v>1395.09</v>
      </c>
      <c r="I33" s="38">
        <f>1339.8+55.04</f>
        <v>1394.84</v>
      </c>
    </row>
    <row r="34" spans="1:9" x14ac:dyDescent="0.25">
      <c r="A34" s="200"/>
      <c r="B34" s="175"/>
      <c r="C34" s="194"/>
      <c r="D34" s="184"/>
      <c r="E34" s="184"/>
      <c r="F34" s="221"/>
      <c r="G34" s="15" t="s">
        <v>62</v>
      </c>
      <c r="H34" s="66">
        <v>7130.5</v>
      </c>
      <c r="I34" s="38">
        <f>6630.23+499.98</f>
        <v>7130.2099999999991</v>
      </c>
    </row>
    <row r="35" spans="1:9" x14ac:dyDescent="0.25">
      <c r="A35" s="200"/>
      <c r="B35" s="175"/>
      <c r="C35" s="213"/>
      <c r="D35" s="185"/>
      <c r="E35" s="185"/>
      <c r="F35" s="221"/>
      <c r="G35" s="15" t="s">
        <v>73</v>
      </c>
      <c r="H35" s="66">
        <v>1258</v>
      </c>
      <c r="I35" s="38">
        <v>1258</v>
      </c>
    </row>
    <row r="36" spans="1:9" ht="47.25" x14ac:dyDescent="0.25">
      <c r="A36" s="200"/>
      <c r="B36" s="175"/>
      <c r="C36" s="22" t="s">
        <v>52</v>
      </c>
      <c r="D36" s="12" t="s">
        <v>42</v>
      </c>
      <c r="E36" s="12" t="s">
        <v>43</v>
      </c>
      <c r="F36" s="221"/>
      <c r="G36" s="15"/>
      <c r="H36" s="67">
        <f>H38+H39+H40+H41+H42+H43</f>
        <v>69062.399999999994</v>
      </c>
      <c r="I36" s="67">
        <f>I38+I39+I40+I41+I42+I43</f>
        <v>69118.679999999993</v>
      </c>
    </row>
    <row r="37" spans="1:9" x14ac:dyDescent="0.25">
      <c r="A37" s="200"/>
      <c r="B37" s="175"/>
      <c r="C37" s="82" t="s">
        <v>65</v>
      </c>
      <c r="D37" s="183"/>
      <c r="E37" s="183"/>
      <c r="F37" s="221"/>
      <c r="G37" s="15"/>
      <c r="H37" s="66"/>
      <c r="I37" s="38"/>
    </row>
    <row r="38" spans="1:9" x14ac:dyDescent="0.25">
      <c r="A38" s="200"/>
      <c r="B38" s="175"/>
      <c r="C38" s="193"/>
      <c r="D38" s="184"/>
      <c r="E38" s="184"/>
      <c r="F38" s="221"/>
      <c r="G38" s="15" t="s">
        <v>67</v>
      </c>
      <c r="H38" s="66">
        <v>61641.9</v>
      </c>
      <c r="I38" s="38">
        <f>59701.9+1938.47</f>
        <v>61640.37</v>
      </c>
    </row>
    <row r="39" spans="1:9" x14ac:dyDescent="0.25">
      <c r="A39" s="200"/>
      <c r="B39" s="175"/>
      <c r="C39" s="194"/>
      <c r="D39" s="184"/>
      <c r="E39" s="184"/>
      <c r="F39" s="221"/>
      <c r="G39" s="15" t="s">
        <v>64</v>
      </c>
      <c r="H39" s="66">
        <v>1906.5</v>
      </c>
      <c r="I39" s="38">
        <f>1846.5+59.95</f>
        <v>1906.45</v>
      </c>
    </row>
    <row r="40" spans="1:9" x14ac:dyDescent="0.25">
      <c r="A40" s="200"/>
      <c r="B40" s="175"/>
      <c r="C40" s="194"/>
      <c r="D40" s="184"/>
      <c r="E40" s="184"/>
      <c r="F40" s="221"/>
      <c r="G40" s="15" t="s">
        <v>62</v>
      </c>
      <c r="H40" s="66">
        <v>5377</v>
      </c>
      <c r="I40" s="38">
        <f>4875.71+500</f>
        <v>5375.71</v>
      </c>
    </row>
    <row r="41" spans="1:9" x14ac:dyDescent="0.25">
      <c r="A41" s="200"/>
      <c r="B41" s="175"/>
      <c r="C41" s="194"/>
      <c r="D41" s="184"/>
      <c r="E41" s="184"/>
      <c r="F41" s="221"/>
      <c r="G41" s="15" t="s">
        <v>71</v>
      </c>
      <c r="H41" s="66">
        <v>97</v>
      </c>
      <c r="I41" s="38">
        <v>96.22</v>
      </c>
    </row>
    <row r="42" spans="1:9" x14ac:dyDescent="0.25">
      <c r="A42" s="200"/>
      <c r="B42" s="175"/>
      <c r="C42" s="102"/>
      <c r="D42" s="95"/>
      <c r="E42" s="95"/>
      <c r="F42" s="221"/>
      <c r="G42" s="15" t="s">
        <v>127</v>
      </c>
      <c r="H42" s="66">
        <v>32</v>
      </c>
      <c r="I42" s="38">
        <v>91.93</v>
      </c>
    </row>
    <row r="43" spans="1:9" x14ac:dyDescent="0.25">
      <c r="A43" s="200"/>
      <c r="B43" s="175"/>
      <c r="C43" s="102"/>
      <c r="D43" s="95"/>
      <c r="E43" s="95"/>
      <c r="F43" s="221"/>
      <c r="G43" s="15" t="s">
        <v>128</v>
      </c>
      <c r="H43" s="66">
        <v>8</v>
      </c>
      <c r="I43" s="38">
        <v>8</v>
      </c>
    </row>
    <row r="44" spans="1:9" ht="47.25" x14ac:dyDescent="0.25">
      <c r="A44" s="200"/>
      <c r="B44" s="175"/>
      <c r="C44" s="22" t="s">
        <v>53</v>
      </c>
      <c r="D44" s="12" t="s">
        <v>42</v>
      </c>
      <c r="E44" s="12" t="s">
        <v>43</v>
      </c>
      <c r="F44" s="221"/>
      <c r="G44" s="15"/>
      <c r="H44" s="67">
        <f>H46+H47+H48+H49+H50+H51+H52</f>
        <v>71231.100000000006</v>
      </c>
      <c r="I44" s="67">
        <f>I46+I47+I48+I49+I50+I51+I52</f>
        <v>69940.180999999997</v>
      </c>
    </row>
    <row r="45" spans="1:9" x14ac:dyDescent="0.25">
      <c r="A45" s="200"/>
      <c r="B45" s="175"/>
      <c r="C45" s="82" t="s">
        <v>65</v>
      </c>
      <c r="D45" s="203"/>
      <c r="E45" s="203"/>
      <c r="F45" s="221"/>
      <c r="G45" s="15"/>
      <c r="H45" s="68"/>
      <c r="I45" s="52"/>
    </row>
    <row r="46" spans="1:9" x14ac:dyDescent="0.25">
      <c r="A46" s="200"/>
      <c r="B46" s="175"/>
      <c r="C46" s="193"/>
      <c r="D46" s="204"/>
      <c r="E46" s="204"/>
      <c r="F46" s="221"/>
      <c r="G46" s="15" t="s">
        <v>67</v>
      </c>
      <c r="H46" s="66">
        <v>59000.6</v>
      </c>
      <c r="I46" s="38">
        <f>55774.17+1940</f>
        <v>57714.17</v>
      </c>
    </row>
    <row r="47" spans="1:9" x14ac:dyDescent="0.25">
      <c r="A47" s="200"/>
      <c r="B47" s="175"/>
      <c r="C47" s="194"/>
      <c r="D47" s="204"/>
      <c r="E47" s="204"/>
      <c r="F47" s="221"/>
      <c r="G47" s="15" t="s">
        <v>64</v>
      </c>
      <c r="H47" s="66">
        <v>1824.8</v>
      </c>
      <c r="I47" s="38">
        <f>1764.8+60</f>
        <v>1824.8</v>
      </c>
    </row>
    <row r="48" spans="1:9" x14ac:dyDescent="0.25">
      <c r="A48" s="200"/>
      <c r="B48" s="175"/>
      <c r="C48" s="194"/>
      <c r="D48" s="204"/>
      <c r="E48" s="204"/>
      <c r="F48" s="221"/>
      <c r="G48" s="15" t="s">
        <v>62</v>
      </c>
      <c r="H48" s="66">
        <v>9292.2000000000007</v>
      </c>
      <c r="I48" s="38">
        <f>8791.84+499.77</f>
        <v>9291.61</v>
      </c>
    </row>
    <row r="49" spans="1:9" x14ac:dyDescent="0.25">
      <c r="A49" s="200"/>
      <c r="B49" s="175"/>
      <c r="C49" s="194"/>
      <c r="D49" s="204"/>
      <c r="E49" s="204"/>
      <c r="F49" s="221"/>
      <c r="G49" s="15" t="s">
        <v>78</v>
      </c>
      <c r="H49" s="66">
        <v>554</v>
      </c>
      <c r="I49" s="38">
        <v>553.97</v>
      </c>
    </row>
    <row r="50" spans="1:9" x14ac:dyDescent="0.25">
      <c r="A50" s="200"/>
      <c r="B50" s="175"/>
      <c r="C50" s="194"/>
      <c r="D50" s="204"/>
      <c r="E50" s="204"/>
      <c r="F50" s="221"/>
      <c r="G50" s="15" t="s">
        <v>75</v>
      </c>
      <c r="H50" s="66">
        <v>100</v>
      </c>
      <c r="I50" s="38">
        <v>99.86</v>
      </c>
    </row>
    <row r="51" spans="1:9" x14ac:dyDescent="0.25">
      <c r="A51" s="200"/>
      <c r="B51" s="175"/>
      <c r="C51" s="194"/>
      <c r="D51" s="204"/>
      <c r="E51" s="204"/>
      <c r="F51" s="221"/>
      <c r="G51" s="15" t="s">
        <v>76</v>
      </c>
      <c r="H51" s="66">
        <v>365</v>
      </c>
      <c r="I51" s="38">
        <v>361.36</v>
      </c>
    </row>
    <row r="52" spans="1:9" x14ac:dyDescent="0.25">
      <c r="A52" s="200"/>
      <c r="B52" s="175"/>
      <c r="C52" s="102"/>
      <c r="D52" s="91"/>
      <c r="E52" s="91"/>
      <c r="F52" s="221"/>
      <c r="G52" s="15" t="s">
        <v>131</v>
      </c>
      <c r="H52" s="66">
        <v>94.5</v>
      </c>
      <c r="I52" s="38">
        <v>94.411000000000001</v>
      </c>
    </row>
    <row r="53" spans="1:9" ht="31.5" x14ac:dyDescent="0.25">
      <c r="A53" s="200"/>
      <c r="B53" s="175"/>
      <c r="C53" s="22" t="s">
        <v>55</v>
      </c>
      <c r="D53" s="12" t="s">
        <v>42</v>
      </c>
      <c r="E53" s="12" t="s">
        <v>43</v>
      </c>
      <c r="F53" s="221"/>
      <c r="G53" s="15"/>
      <c r="H53" s="67">
        <f>H55+H56+H57+H58+H59+H60</f>
        <v>62596.2</v>
      </c>
      <c r="I53" s="67">
        <f>I55+I56+I57+I58+I59+I60</f>
        <v>61977</v>
      </c>
    </row>
    <row r="54" spans="1:9" x14ac:dyDescent="0.25">
      <c r="A54" s="200"/>
      <c r="B54" s="175"/>
      <c r="C54" s="82" t="s">
        <v>65</v>
      </c>
      <c r="D54" s="183"/>
      <c r="E54" s="183"/>
      <c r="F54" s="221"/>
      <c r="G54" s="15"/>
      <c r="H54" s="66"/>
      <c r="I54" s="38"/>
    </row>
    <row r="55" spans="1:9" x14ac:dyDescent="0.25">
      <c r="A55" s="200"/>
      <c r="B55" s="175"/>
      <c r="C55" s="193"/>
      <c r="D55" s="184"/>
      <c r="E55" s="184"/>
      <c r="F55" s="221"/>
      <c r="G55" s="15" t="s">
        <v>67</v>
      </c>
      <c r="H55" s="66">
        <v>48359.1</v>
      </c>
      <c r="I55" s="38">
        <f>46392.56+1927.65</f>
        <v>48320.21</v>
      </c>
    </row>
    <row r="56" spans="1:9" x14ac:dyDescent="0.25">
      <c r="A56" s="200"/>
      <c r="B56" s="175"/>
      <c r="C56" s="194"/>
      <c r="D56" s="184"/>
      <c r="E56" s="184"/>
      <c r="F56" s="221"/>
      <c r="G56" s="15" t="s">
        <v>64</v>
      </c>
      <c r="H56" s="66">
        <v>1495.6</v>
      </c>
      <c r="I56" s="38">
        <f>1407.65+59.62</f>
        <v>1467.27</v>
      </c>
    </row>
    <row r="57" spans="1:9" x14ac:dyDescent="0.25">
      <c r="A57" s="200"/>
      <c r="B57" s="175"/>
      <c r="C57" s="194"/>
      <c r="D57" s="184"/>
      <c r="E57" s="184"/>
      <c r="F57" s="221"/>
      <c r="G57" s="15" t="s">
        <v>71</v>
      </c>
      <c r="H57" s="66">
        <v>603</v>
      </c>
      <c r="I57" s="38">
        <v>602.08000000000004</v>
      </c>
    </row>
    <row r="58" spans="1:9" x14ac:dyDescent="0.25">
      <c r="A58" s="200"/>
      <c r="B58" s="175"/>
      <c r="C58" s="194"/>
      <c r="D58" s="184"/>
      <c r="E58" s="184"/>
      <c r="F58" s="221"/>
      <c r="G58" s="15" t="s">
        <v>62</v>
      </c>
      <c r="H58" s="66">
        <v>11247.5</v>
      </c>
      <c r="I58" s="38">
        <f>10197.4+499.93</f>
        <v>10697.33</v>
      </c>
    </row>
    <row r="59" spans="1:9" x14ac:dyDescent="0.25">
      <c r="A59" s="200"/>
      <c r="B59" s="175"/>
      <c r="C59" s="194"/>
      <c r="D59" s="184"/>
      <c r="E59" s="184"/>
      <c r="F59" s="221"/>
      <c r="G59" s="15" t="s">
        <v>126</v>
      </c>
      <c r="H59" s="66">
        <v>130</v>
      </c>
      <c r="I59" s="38">
        <v>129.99</v>
      </c>
    </row>
    <row r="60" spans="1:9" x14ac:dyDescent="0.25">
      <c r="A60" s="200"/>
      <c r="B60" s="175"/>
      <c r="C60" s="213"/>
      <c r="D60" s="185"/>
      <c r="E60" s="185"/>
      <c r="F60" s="221"/>
      <c r="G60" s="15" t="s">
        <v>73</v>
      </c>
      <c r="H60" s="66">
        <v>761</v>
      </c>
      <c r="I60" s="38">
        <v>760.12</v>
      </c>
    </row>
    <row r="61" spans="1:9" ht="31.5" x14ac:dyDescent="0.25">
      <c r="A61" s="200"/>
      <c r="B61" s="175"/>
      <c r="C61" s="22" t="s">
        <v>54</v>
      </c>
      <c r="D61" s="12" t="s">
        <v>42</v>
      </c>
      <c r="E61" s="12" t="s">
        <v>43</v>
      </c>
      <c r="F61" s="221"/>
      <c r="G61" s="15"/>
      <c r="H61" s="67">
        <f>H63+H64+H65+H66</f>
        <v>84245.119999999995</v>
      </c>
      <c r="I61" s="67">
        <f>I63+I64+I65+I66</f>
        <v>84243.45</v>
      </c>
    </row>
    <row r="62" spans="1:9" x14ac:dyDescent="0.25">
      <c r="A62" s="200"/>
      <c r="B62" s="175"/>
      <c r="C62" s="82" t="s">
        <v>65</v>
      </c>
      <c r="D62" s="203"/>
      <c r="E62" s="203"/>
      <c r="F62" s="221"/>
      <c r="G62" s="15"/>
      <c r="H62" s="68"/>
      <c r="I62" s="52"/>
    </row>
    <row r="63" spans="1:9" x14ac:dyDescent="0.25">
      <c r="A63" s="200"/>
      <c r="B63" s="175"/>
      <c r="C63" s="205"/>
      <c r="D63" s="204"/>
      <c r="E63" s="204"/>
      <c r="F63" s="221"/>
      <c r="G63" s="15" t="s">
        <v>67</v>
      </c>
      <c r="H63" s="66">
        <v>64370.67</v>
      </c>
      <c r="I63" s="38">
        <f>61460.67+2910</f>
        <v>64370.67</v>
      </c>
    </row>
    <row r="64" spans="1:9" x14ac:dyDescent="0.25">
      <c r="A64" s="200"/>
      <c r="B64" s="175"/>
      <c r="C64" s="206"/>
      <c r="D64" s="204"/>
      <c r="E64" s="204"/>
      <c r="F64" s="221"/>
      <c r="G64" s="15" t="s">
        <v>64</v>
      </c>
      <c r="H64" s="66">
        <v>1990.45</v>
      </c>
      <c r="I64" s="38">
        <f>1900.45+90</f>
        <v>1990.45</v>
      </c>
    </row>
    <row r="65" spans="1:10" x14ac:dyDescent="0.25">
      <c r="A65" s="200"/>
      <c r="B65" s="175"/>
      <c r="C65" s="206"/>
      <c r="D65" s="204"/>
      <c r="E65" s="204"/>
      <c r="F65" s="221"/>
      <c r="G65" s="15" t="s">
        <v>62</v>
      </c>
      <c r="H65" s="66">
        <v>17749</v>
      </c>
      <c r="I65" s="38">
        <f>17248.83+500</f>
        <v>17748.830000000002</v>
      </c>
    </row>
    <row r="66" spans="1:10" x14ac:dyDescent="0.25">
      <c r="A66" s="200"/>
      <c r="B66" s="175"/>
      <c r="C66" s="108"/>
      <c r="D66" s="91"/>
      <c r="E66" s="91"/>
      <c r="F66" s="221"/>
      <c r="G66" s="15" t="s">
        <v>71</v>
      </c>
      <c r="H66" s="66">
        <v>135</v>
      </c>
      <c r="I66" s="66">
        <v>133.5</v>
      </c>
    </row>
    <row r="67" spans="1:10" ht="47.25" x14ac:dyDescent="0.25">
      <c r="A67" s="200"/>
      <c r="B67" s="175"/>
      <c r="C67" s="22" t="s">
        <v>56</v>
      </c>
      <c r="D67" s="12" t="s">
        <v>42</v>
      </c>
      <c r="E67" s="12" t="s">
        <v>43</v>
      </c>
      <c r="F67" s="221"/>
      <c r="G67" s="15"/>
      <c r="H67" s="67">
        <f>H69+H70+H71+H72+H73+H74</f>
        <v>83504</v>
      </c>
      <c r="I67" s="67">
        <f>I69+I70+I71+I72+I73+I74</f>
        <v>83502.559999999998</v>
      </c>
    </row>
    <row r="68" spans="1:10" x14ac:dyDescent="0.25">
      <c r="A68" s="200"/>
      <c r="B68" s="175"/>
      <c r="C68" s="82" t="s">
        <v>65</v>
      </c>
      <c r="D68" s="183"/>
      <c r="E68" s="183"/>
      <c r="F68" s="221"/>
      <c r="G68" s="15"/>
      <c r="H68" s="66"/>
      <c r="I68" s="38"/>
    </row>
    <row r="69" spans="1:10" x14ac:dyDescent="0.25">
      <c r="A69" s="200"/>
      <c r="B69" s="175"/>
      <c r="C69" s="193"/>
      <c r="D69" s="184"/>
      <c r="E69" s="184"/>
      <c r="F69" s="221"/>
      <c r="G69" s="15" t="s">
        <v>67</v>
      </c>
      <c r="H69" s="66">
        <v>64510.29</v>
      </c>
      <c r="I69" s="38">
        <f>63388+1121.39</f>
        <v>64509.39</v>
      </c>
    </row>
    <row r="70" spans="1:10" x14ac:dyDescent="0.25">
      <c r="A70" s="200"/>
      <c r="B70" s="175"/>
      <c r="C70" s="194"/>
      <c r="D70" s="184"/>
      <c r="E70" s="184"/>
      <c r="F70" s="221"/>
      <c r="G70" s="15" t="s">
        <v>64</v>
      </c>
      <c r="H70" s="66">
        <v>1995.21</v>
      </c>
      <c r="I70" s="38">
        <f>1960.5+34.68</f>
        <v>1995.18</v>
      </c>
    </row>
    <row r="71" spans="1:10" x14ac:dyDescent="0.25">
      <c r="A71" s="200"/>
      <c r="B71" s="175"/>
      <c r="C71" s="194"/>
      <c r="D71" s="184"/>
      <c r="E71" s="184"/>
      <c r="F71" s="221"/>
      <c r="G71" s="15" t="s">
        <v>71</v>
      </c>
      <c r="H71" s="66">
        <v>757</v>
      </c>
      <c r="I71" s="38">
        <v>756.86</v>
      </c>
    </row>
    <row r="72" spans="1:10" x14ac:dyDescent="0.25">
      <c r="A72" s="200"/>
      <c r="B72" s="175"/>
      <c r="C72" s="194"/>
      <c r="D72" s="184"/>
      <c r="E72" s="184"/>
      <c r="F72" s="221"/>
      <c r="G72" s="15" t="s">
        <v>62</v>
      </c>
      <c r="H72" s="66">
        <v>14742.5</v>
      </c>
      <c r="I72" s="38">
        <f>13130.5+1612</f>
        <v>14742.5</v>
      </c>
    </row>
    <row r="73" spans="1:10" x14ac:dyDescent="0.25">
      <c r="A73" s="201"/>
      <c r="B73" s="175"/>
      <c r="C73" s="194"/>
      <c r="D73" s="184"/>
      <c r="E73" s="184"/>
      <c r="F73" s="221"/>
      <c r="G73" s="15" t="s">
        <v>73</v>
      </c>
      <c r="H73" s="66">
        <v>1439</v>
      </c>
      <c r="I73" s="38">
        <v>1438.63</v>
      </c>
    </row>
    <row r="74" spans="1:10" x14ac:dyDescent="0.25">
      <c r="A74" s="87"/>
      <c r="B74" s="98"/>
      <c r="C74" s="102"/>
      <c r="D74" s="95"/>
      <c r="E74" s="95"/>
      <c r="F74" s="109"/>
      <c r="G74" s="15" t="s">
        <v>141</v>
      </c>
      <c r="H74" s="66">
        <v>60</v>
      </c>
      <c r="I74" s="66">
        <v>60</v>
      </c>
    </row>
    <row r="75" spans="1:10" x14ac:dyDescent="0.25">
      <c r="A75" s="199" t="s">
        <v>19</v>
      </c>
      <c r="B75" s="174" t="s">
        <v>39</v>
      </c>
      <c r="C75" s="83" t="s">
        <v>60</v>
      </c>
      <c r="D75" s="35"/>
      <c r="E75" s="35"/>
      <c r="F75" s="220" t="s">
        <v>45</v>
      </c>
      <c r="G75" s="15"/>
      <c r="H75" s="119">
        <f>H76+H88+H94+H99+H104+H109+H114</f>
        <v>382607.91399999999</v>
      </c>
      <c r="I75" s="67">
        <f>I76+I88+I94+I99+I104+I109+I114</f>
        <v>317205.92000000004</v>
      </c>
      <c r="J75" s="81"/>
    </row>
    <row r="76" spans="1:10" ht="47.25" x14ac:dyDescent="0.25">
      <c r="A76" s="200"/>
      <c r="B76" s="175"/>
      <c r="C76" s="30" t="s">
        <v>49</v>
      </c>
      <c r="D76" s="12" t="s">
        <v>42</v>
      </c>
      <c r="E76" s="12" t="s">
        <v>43</v>
      </c>
      <c r="F76" s="221"/>
      <c r="G76" s="15"/>
      <c r="H76" s="67">
        <f>H78+H79+H80+H81+H82+H83+H84+H85+H86</f>
        <v>179313.01399999997</v>
      </c>
      <c r="I76" s="67">
        <f>I78+I79+I80+I81+I82+I83+I84+I85</f>
        <v>115457.31999999999</v>
      </c>
    </row>
    <row r="77" spans="1:10" x14ac:dyDescent="0.25">
      <c r="A77" s="200"/>
      <c r="B77" s="175"/>
      <c r="C77" s="11" t="s">
        <v>65</v>
      </c>
      <c r="D77" s="183"/>
      <c r="E77" s="183"/>
      <c r="F77" s="221"/>
      <c r="G77" s="15"/>
      <c r="H77" s="66"/>
      <c r="I77" s="38"/>
    </row>
    <row r="78" spans="1:10" x14ac:dyDescent="0.25">
      <c r="A78" s="200"/>
      <c r="B78" s="175"/>
      <c r="C78" s="209"/>
      <c r="D78" s="184"/>
      <c r="E78" s="184"/>
      <c r="F78" s="221"/>
      <c r="G78" s="15" t="s">
        <v>68</v>
      </c>
      <c r="H78" s="66">
        <f>75469.5+1033.8</f>
        <v>76503.3</v>
      </c>
      <c r="I78" s="38"/>
    </row>
    <row r="79" spans="1:10" x14ac:dyDescent="0.25">
      <c r="A79" s="200"/>
      <c r="B79" s="175"/>
      <c r="C79" s="210"/>
      <c r="D79" s="184"/>
      <c r="E79" s="184"/>
      <c r="F79" s="221"/>
      <c r="G79" s="15" t="s">
        <v>122</v>
      </c>
      <c r="H79" s="66">
        <f>41689.31</f>
        <v>41689.31</v>
      </c>
      <c r="I79" s="38">
        <v>39804.18</v>
      </c>
    </row>
    <row r="80" spans="1:10" x14ac:dyDescent="0.25">
      <c r="A80" s="200"/>
      <c r="B80" s="175"/>
      <c r="C80" s="210"/>
      <c r="D80" s="184"/>
      <c r="E80" s="184"/>
      <c r="F80" s="221"/>
      <c r="G80" s="15" t="s">
        <v>66</v>
      </c>
      <c r="H80" s="66">
        <v>4133.6000000000004</v>
      </c>
      <c r="I80" s="38">
        <v>4112.96</v>
      </c>
    </row>
    <row r="81" spans="1:9" x14ac:dyDescent="0.25">
      <c r="A81" s="200"/>
      <c r="B81" s="175"/>
      <c r="C81" s="210"/>
      <c r="D81" s="184"/>
      <c r="E81" s="184"/>
      <c r="F81" s="221"/>
      <c r="G81" s="15" t="s">
        <v>74</v>
      </c>
      <c r="H81" s="66">
        <f>31620.144-2492</f>
        <v>29128.144</v>
      </c>
      <c r="I81" s="38">
        <v>30759.119999999999</v>
      </c>
    </row>
    <row r="82" spans="1:9" x14ac:dyDescent="0.25">
      <c r="A82" s="200"/>
      <c r="B82" s="175"/>
      <c r="C82" s="211"/>
      <c r="D82" s="185"/>
      <c r="E82" s="185"/>
      <c r="F82" s="221"/>
      <c r="G82" s="15" t="s">
        <v>124</v>
      </c>
      <c r="H82" s="66">
        <v>1289.3599999999999</v>
      </c>
      <c r="I82" s="38">
        <v>1231.06</v>
      </c>
    </row>
    <row r="83" spans="1:9" x14ac:dyDescent="0.25">
      <c r="A83" s="200"/>
      <c r="B83" s="175"/>
      <c r="C83" s="96"/>
      <c r="D83" s="97"/>
      <c r="E83" s="97"/>
      <c r="F83" s="221"/>
      <c r="G83" s="15" t="s">
        <v>131</v>
      </c>
      <c r="H83" s="66">
        <v>209</v>
      </c>
      <c r="I83" s="38">
        <v>39550</v>
      </c>
    </row>
    <row r="84" spans="1:9" x14ac:dyDescent="0.25">
      <c r="A84" s="200"/>
      <c r="B84" s="175"/>
      <c r="C84" s="96"/>
      <c r="D84" s="97"/>
      <c r="E84" s="97"/>
      <c r="F84" s="221"/>
      <c r="G84" s="128" t="s">
        <v>67</v>
      </c>
      <c r="H84" s="126">
        <v>2425</v>
      </c>
      <c r="I84" s="126"/>
    </row>
    <row r="85" spans="1:9" ht="18.75" customHeight="1" x14ac:dyDescent="0.25">
      <c r="A85" s="200"/>
      <c r="B85" s="175"/>
      <c r="C85" s="96"/>
      <c r="D85" s="97"/>
      <c r="E85" s="97"/>
      <c r="F85" s="221"/>
      <c r="G85" s="128" t="s">
        <v>143</v>
      </c>
      <c r="H85" s="126">
        <v>75</v>
      </c>
      <c r="I85" s="126"/>
    </row>
    <row r="86" spans="1:9" ht="21.75" customHeight="1" x14ac:dyDescent="0.25">
      <c r="A86" s="200"/>
      <c r="B86" s="175"/>
      <c r="C86" s="96"/>
      <c r="D86" s="97"/>
      <c r="E86" s="97"/>
      <c r="F86" s="221"/>
      <c r="G86" s="128" t="s">
        <v>144</v>
      </c>
      <c r="H86" s="126">
        <f>8469.2+12532.3+2858.8</f>
        <v>23860.3</v>
      </c>
      <c r="I86" s="126"/>
    </row>
    <row r="87" spans="1:9" ht="21.75" customHeight="1" x14ac:dyDescent="0.25">
      <c r="A87" s="200"/>
      <c r="B87" s="175"/>
      <c r="C87" s="96"/>
      <c r="D87" s="97"/>
      <c r="E87" s="97"/>
      <c r="F87" s="221"/>
      <c r="G87" s="121"/>
      <c r="H87" s="120"/>
      <c r="I87" s="66"/>
    </row>
    <row r="88" spans="1:9" ht="35.25" customHeight="1" x14ac:dyDescent="0.25">
      <c r="A88" s="200"/>
      <c r="B88" s="175"/>
      <c r="C88" s="22" t="s">
        <v>51</v>
      </c>
      <c r="D88" s="12" t="s">
        <v>42</v>
      </c>
      <c r="E88" s="12" t="s">
        <v>43</v>
      </c>
      <c r="F88" s="221"/>
      <c r="G88" s="15"/>
      <c r="H88" s="67">
        <f>H90+H91+H92+H93</f>
        <v>34631</v>
      </c>
      <c r="I88" s="67">
        <f>I90+I91+I92+I93</f>
        <v>34614.949999999997</v>
      </c>
    </row>
    <row r="89" spans="1:9" ht="16.5" customHeight="1" x14ac:dyDescent="0.25">
      <c r="A89" s="200"/>
      <c r="B89" s="175"/>
      <c r="C89" s="82" t="s">
        <v>65</v>
      </c>
      <c r="D89" s="183"/>
      <c r="E89" s="183"/>
      <c r="F89" s="221"/>
      <c r="G89" s="15"/>
      <c r="H89" s="66"/>
      <c r="I89" s="38"/>
    </row>
    <row r="90" spans="1:9" ht="21" customHeight="1" x14ac:dyDescent="0.25">
      <c r="A90" s="200"/>
      <c r="B90" s="175"/>
      <c r="C90" s="193"/>
      <c r="D90" s="184"/>
      <c r="E90" s="184"/>
      <c r="F90" s="221"/>
      <c r="G90" s="15" t="s">
        <v>122</v>
      </c>
      <c r="H90" s="66">
        <f>970</f>
        <v>970</v>
      </c>
      <c r="I90" s="38">
        <v>955.17</v>
      </c>
    </row>
    <row r="91" spans="1:9" ht="20.25" customHeight="1" x14ac:dyDescent="0.25">
      <c r="A91" s="200"/>
      <c r="B91" s="175"/>
      <c r="C91" s="194"/>
      <c r="D91" s="184"/>
      <c r="E91" s="184"/>
      <c r="F91" s="221"/>
      <c r="G91" s="15" t="s">
        <v>68</v>
      </c>
      <c r="H91" s="66">
        <v>32622</v>
      </c>
      <c r="I91" s="38">
        <v>32621.35</v>
      </c>
    </row>
    <row r="92" spans="1:9" ht="19.5" customHeight="1" x14ac:dyDescent="0.25">
      <c r="A92" s="200"/>
      <c r="B92" s="175"/>
      <c r="C92" s="194"/>
      <c r="D92" s="184"/>
      <c r="E92" s="184"/>
      <c r="F92" s="221"/>
      <c r="G92" s="15" t="s">
        <v>66</v>
      </c>
      <c r="H92" s="66">
        <v>1009</v>
      </c>
      <c r="I92" s="38">
        <v>1008.89</v>
      </c>
    </row>
    <row r="93" spans="1:9" ht="19.5" customHeight="1" x14ac:dyDescent="0.25">
      <c r="A93" s="200"/>
      <c r="B93" s="175"/>
      <c r="C93" s="213"/>
      <c r="D93" s="185"/>
      <c r="E93" s="185"/>
      <c r="F93" s="221"/>
      <c r="G93" s="15" t="s">
        <v>124</v>
      </c>
      <c r="H93" s="66">
        <v>30</v>
      </c>
      <c r="I93" s="38">
        <v>29.54</v>
      </c>
    </row>
    <row r="94" spans="1:9" ht="35.25" customHeight="1" x14ac:dyDescent="0.25">
      <c r="A94" s="200"/>
      <c r="B94" s="175"/>
      <c r="C94" s="22" t="s">
        <v>52</v>
      </c>
      <c r="D94" s="12" t="s">
        <v>42</v>
      </c>
      <c r="E94" s="12" t="s">
        <v>43</v>
      </c>
      <c r="F94" s="221"/>
      <c r="G94" s="15"/>
      <c r="H94" s="67">
        <f>H96+H97+H98</f>
        <v>39218.399999999994</v>
      </c>
      <c r="I94" s="67">
        <f>I96+I97+I98</f>
        <v>39217.550000000003</v>
      </c>
    </row>
    <row r="95" spans="1:9" ht="18" customHeight="1" x14ac:dyDescent="0.25">
      <c r="A95" s="200"/>
      <c r="B95" s="175"/>
      <c r="C95" s="82" t="s">
        <v>65</v>
      </c>
      <c r="D95" s="203"/>
      <c r="E95" s="203"/>
      <c r="F95" s="221"/>
      <c r="G95" s="15"/>
      <c r="H95" s="68"/>
      <c r="I95" s="52"/>
    </row>
    <row r="96" spans="1:9" ht="20.25" customHeight="1" x14ac:dyDescent="0.25">
      <c r="A96" s="200"/>
      <c r="B96" s="175"/>
      <c r="C96" s="205"/>
      <c r="D96" s="204"/>
      <c r="E96" s="204"/>
      <c r="F96" s="221"/>
      <c r="G96" s="15" t="s">
        <v>68</v>
      </c>
      <c r="H96" s="66">
        <v>29895.7</v>
      </c>
      <c r="I96" s="38">
        <v>29895.62</v>
      </c>
    </row>
    <row r="97" spans="1:9" ht="20.25" customHeight="1" x14ac:dyDescent="0.25">
      <c r="A97" s="200"/>
      <c r="B97" s="175"/>
      <c r="C97" s="206"/>
      <c r="D97" s="204"/>
      <c r="E97" s="204"/>
      <c r="F97" s="221"/>
      <c r="G97" s="15" t="s">
        <v>74</v>
      </c>
      <c r="H97" s="66">
        <v>8398</v>
      </c>
      <c r="I97" s="38">
        <v>8397.32</v>
      </c>
    </row>
    <row r="98" spans="1:9" ht="19.5" customHeight="1" x14ac:dyDescent="0.25">
      <c r="A98" s="200"/>
      <c r="B98" s="175"/>
      <c r="C98" s="207"/>
      <c r="D98" s="208"/>
      <c r="E98" s="208"/>
      <c r="F98" s="221"/>
      <c r="G98" s="15" t="s">
        <v>66</v>
      </c>
      <c r="H98" s="66">
        <v>924.7</v>
      </c>
      <c r="I98" s="38">
        <v>924.61</v>
      </c>
    </row>
    <row r="99" spans="1:9" ht="36.75" customHeight="1" x14ac:dyDescent="0.25">
      <c r="A99" s="200"/>
      <c r="B99" s="175"/>
      <c r="C99" s="22" t="s">
        <v>53</v>
      </c>
      <c r="D99" s="12" t="s">
        <v>42</v>
      </c>
      <c r="E99" s="12" t="s">
        <v>43</v>
      </c>
      <c r="F99" s="221"/>
      <c r="G99" s="15"/>
      <c r="H99" s="67">
        <f>H101+H102+H103</f>
        <v>29642.7</v>
      </c>
      <c r="I99" s="67">
        <f>I101+I102+I103</f>
        <v>29637.850000000002</v>
      </c>
    </row>
    <row r="100" spans="1:9" ht="17.25" customHeight="1" x14ac:dyDescent="0.25">
      <c r="A100" s="200"/>
      <c r="B100" s="175"/>
      <c r="C100" s="82" t="s">
        <v>65</v>
      </c>
      <c r="D100" s="203"/>
      <c r="E100" s="203"/>
      <c r="F100" s="221"/>
      <c r="G100" s="15"/>
      <c r="H100" s="66"/>
      <c r="I100" s="38"/>
    </row>
    <row r="101" spans="1:9" ht="19.5" customHeight="1" x14ac:dyDescent="0.25">
      <c r="A101" s="200"/>
      <c r="B101" s="175"/>
      <c r="C101" s="205"/>
      <c r="D101" s="204"/>
      <c r="E101" s="204"/>
      <c r="F101" s="221"/>
      <c r="G101" s="15" t="s">
        <v>68</v>
      </c>
      <c r="H101" s="66">
        <v>28169.4</v>
      </c>
      <c r="I101" s="38">
        <v>28169.4</v>
      </c>
    </row>
    <row r="102" spans="1:9" ht="21.75" customHeight="1" x14ac:dyDescent="0.25">
      <c r="A102" s="200"/>
      <c r="B102" s="175"/>
      <c r="C102" s="207"/>
      <c r="D102" s="208"/>
      <c r="E102" s="208"/>
      <c r="F102" s="221"/>
      <c r="G102" s="15" t="s">
        <v>66</v>
      </c>
      <c r="H102" s="66">
        <v>871.3</v>
      </c>
      <c r="I102" s="38">
        <v>871.22</v>
      </c>
    </row>
    <row r="103" spans="1:9" ht="21.75" customHeight="1" x14ac:dyDescent="0.25">
      <c r="A103" s="200"/>
      <c r="B103" s="175"/>
      <c r="C103" s="103"/>
      <c r="D103" s="92"/>
      <c r="E103" s="92"/>
      <c r="F103" s="221"/>
      <c r="G103" s="15" t="s">
        <v>125</v>
      </c>
      <c r="H103" s="66">
        <f>602</f>
        <v>602</v>
      </c>
      <c r="I103" s="38">
        <v>597.23</v>
      </c>
    </row>
    <row r="104" spans="1:9" ht="26.25" customHeight="1" x14ac:dyDescent="0.25">
      <c r="A104" s="200"/>
      <c r="B104" s="175"/>
      <c r="C104" s="22" t="s">
        <v>55</v>
      </c>
      <c r="D104" s="12" t="s">
        <v>42</v>
      </c>
      <c r="E104" s="12" t="s">
        <v>43</v>
      </c>
      <c r="F104" s="221"/>
      <c r="G104" s="15"/>
      <c r="H104" s="67">
        <f>H106+H107+H108</f>
        <v>29170.699999999997</v>
      </c>
      <c r="I104" s="67">
        <f>I106+I107+I108</f>
        <v>29169.620000000003</v>
      </c>
    </row>
    <row r="105" spans="1:9" ht="18" customHeight="1" x14ac:dyDescent="0.25">
      <c r="A105" s="200"/>
      <c r="B105" s="175"/>
      <c r="C105" s="82" t="s">
        <v>65</v>
      </c>
      <c r="D105" s="203"/>
      <c r="E105" s="203"/>
      <c r="F105" s="221"/>
      <c r="G105" s="15"/>
      <c r="H105" s="66"/>
      <c r="I105" s="38"/>
    </row>
    <row r="106" spans="1:9" ht="18" customHeight="1" x14ac:dyDescent="0.25">
      <c r="A106" s="200"/>
      <c r="B106" s="175"/>
      <c r="C106" s="205"/>
      <c r="D106" s="204"/>
      <c r="E106" s="204"/>
      <c r="F106" s="221"/>
      <c r="G106" s="15" t="s">
        <v>68</v>
      </c>
      <c r="H106" s="66">
        <v>25399.1</v>
      </c>
      <c r="I106" s="38">
        <v>25399.040000000001</v>
      </c>
    </row>
    <row r="107" spans="1:9" ht="20.25" customHeight="1" x14ac:dyDescent="0.25">
      <c r="A107" s="200"/>
      <c r="B107" s="175"/>
      <c r="C107" s="206"/>
      <c r="D107" s="204"/>
      <c r="E107" s="204"/>
      <c r="F107" s="221"/>
      <c r="G107" s="15" t="s">
        <v>74</v>
      </c>
      <c r="H107" s="66">
        <v>2986</v>
      </c>
      <c r="I107" s="38">
        <v>2985.04</v>
      </c>
    </row>
    <row r="108" spans="1:9" ht="20.25" customHeight="1" x14ac:dyDescent="0.25">
      <c r="A108" s="200"/>
      <c r="B108" s="175"/>
      <c r="C108" s="207"/>
      <c r="D108" s="208"/>
      <c r="E108" s="208"/>
      <c r="F108" s="221"/>
      <c r="G108" s="15" t="s">
        <v>66</v>
      </c>
      <c r="H108" s="66">
        <v>785.6</v>
      </c>
      <c r="I108" s="38">
        <v>785.54</v>
      </c>
    </row>
    <row r="109" spans="1:9" ht="28.5" customHeight="1" x14ac:dyDescent="0.25">
      <c r="A109" s="200"/>
      <c r="B109" s="175"/>
      <c r="C109" s="22" t="s">
        <v>54</v>
      </c>
      <c r="D109" s="12" t="s">
        <v>42</v>
      </c>
      <c r="E109" s="12" t="s">
        <v>43</v>
      </c>
      <c r="F109" s="221"/>
      <c r="G109" s="15"/>
      <c r="H109" s="67">
        <f>H111+H112+H113</f>
        <v>31959.899999999998</v>
      </c>
      <c r="I109" s="67">
        <f>I111+I112</f>
        <v>31259.72</v>
      </c>
    </row>
    <row r="110" spans="1:9" ht="20.25" customHeight="1" x14ac:dyDescent="0.25">
      <c r="A110" s="200"/>
      <c r="B110" s="175"/>
      <c r="C110" s="82" t="s">
        <v>65</v>
      </c>
      <c r="D110" s="203"/>
      <c r="E110" s="203"/>
      <c r="F110" s="221"/>
      <c r="G110" s="15"/>
      <c r="H110" s="66"/>
      <c r="I110" s="38"/>
    </row>
    <row r="111" spans="1:9" ht="21.75" customHeight="1" x14ac:dyDescent="0.25">
      <c r="A111" s="200"/>
      <c r="B111" s="175"/>
      <c r="C111" s="205"/>
      <c r="D111" s="204"/>
      <c r="E111" s="204"/>
      <c r="F111" s="221"/>
      <c r="G111" s="15" t="s">
        <v>68</v>
      </c>
      <c r="H111" s="66">
        <v>30322.1</v>
      </c>
      <c r="I111" s="38">
        <v>30321.95</v>
      </c>
    </row>
    <row r="112" spans="1:9" ht="24" customHeight="1" x14ac:dyDescent="0.25">
      <c r="A112" s="200"/>
      <c r="B112" s="175"/>
      <c r="C112" s="207"/>
      <c r="D112" s="208"/>
      <c r="E112" s="208"/>
      <c r="F112" s="221"/>
      <c r="G112" s="15" t="s">
        <v>66</v>
      </c>
      <c r="H112" s="66">
        <v>937.8</v>
      </c>
      <c r="I112" s="38">
        <v>937.77</v>
      </c>
    </row>
    <row r="113" spans="1:9" ht="24" customHeight="1" x14ac:dyDescent="0.25">
      <c r="A113" s="200"/>
      <c r="B113" s="175"/>
      <c r="C113" s="103"/>
      <c r="D113" s="92"/>
      <c r="E113" s="92"/>
      <c r="F113" s="221"/>
      <c r="G113" s="15" t="s">
        <v>71</v>
      </c>
      <c r="H113" s="66">
        <v>700</v>
      </c>
      <c r="I113" s="66">
        <v>700</v>
      </c>
    </row>
    <row r="114" spans="1:9" ht="34.5" customHeight="1" x14ac:dyDescent="0.25">
      <c r="A114" s="200"/>
      <c r="B114" s="175"/>
      <c r="C114" s="22" t="s">
        <v>56</v>
      </c>
      <c r="D114" s="12" t="s">
        <v>42</v>
      </c>
      <c r="E114" s="12" t="s">
        <v>43</v>
      </c>
      <c r="F114" s="221"/>
      <c r="G114" s="15"/>
      <c r="H114" s="67">
        <f>H116+H117+H118</f>
        <v>38672.200000000004</v>
      </c>
      <c r="I114" s="67">
        <f>I116+I117+I118</f>
        <v>37848.910000000003</v>
      </c>
    </row>
    <row r="115" spans="1:9" ht="20.25" customHeight="1" x14ac:dyDescent="0.25">
      <c r="A115" s="200"/>
      <c r="B115" s="175"/>
      <c r="C115" s="82" t="s">
        <v>65</v>
      </c>
      <c r="D115" s="203"/>
      <c r="E115" s="203"/>
      <c r="F115" s="221"/>
      <c r="G115" s="104"/>
      <c r="H115" s="69"/>
      <c r="I115" s="38"/>
    </row>
    <row r="116" spans="1:9" ht="21" customHeight="1" x14ac:dyDescent="0.25">
      <c r="A116" s="200"/>
      <c r="B116" s="175"/>
      <c r="C116" s="205"/>
      <c r="D116" s="204"/>
      <c r="E116" s="204"/>
      <c r="F116" s="221"/>
      <c r="G116" s="15" t="s">
        <v>68</v>
      </c>
      <c r="H116" s="69">
        <v>30467.8</v>
      </c>
      <c r="I116" s="38">
        <v>29669.57</v>
      </c>
    </row>
    <row r="117" spans="1:9" ht="21.75" customHeight="1" x14ac:dyDescent="0.25">
      <c r="A117" s="200"/>
      <c r="B117" s="175"/>
      <c r="C117" s="206"/>
      <c r="D117" s="204"/>
      <c r="E117" s="204"/>
      <c r="F117" s="221"/>
      <c r="G117" s="15" t="s">
        <v>77</v>
      </c>
      <c r="H117" s="66">
        <v>7262</v>
      </c>
      <c r="I117" s="38">
        <v>7261.72</v>
      </c>
    </row>
    <row r="118" spans="1:9" ht="21" customHeight="1" x14ac:dyDescent="0.25">
      <c r="A118" s="201"/>
      <c r="B118" s="182"/>
      <c r="C118" s="207"/>
      <c r="D118" s="208"/>
      <c r="E118" s="208"/>
      <c r="F118" s="222"/>
      <c r="G118" s="15" t="s">
        <v>66</v>
      </c>
      <c r="H118" s="69">
        <v>942.4</v>
      </c>
      <c r="I118" s="38">
        <v>917.62</v>
      </c>
    </row>
    <row r="119" spans="1:9" ht="29.25" customHeight="1" x14ac:dyDescent="0.25">
      <c r="A119" s="199" t="s">
        <v>20</v>
      </c>
      <c r="B119" s="174" t="s">
        <v>40</v>
      </c>
      <c r="C119" s="82" t="s">
        <v>60</v>
      </c>
      <c r="D119" s="31"/>
      <c r="E119" s="33"/>
      <c r="F119" s="220" t="s">
        <v>46</v>
      </c>
      <c r="G119" s="218"/>
      <c r="H119" s="255">
        <f>H123+H122+H124+H125+H126</f>
        <v>14243.2</v>
      </c>
      <c r="I119" s="245">
        <f>I123+I122</f>
        <v>7841.19</v>
      </c>
    </row>
    <row r="120" spans="1:9" ht="33" customHeight="1" x14ac:dyDescent="0.25">
      <c r="A120" s="200"/>
      <c r="B120" s="175"/>
      <c r="C120" s="34" t="s">
        <v>130</v>
      </c>
      <c r="D120" s="12" t="s">
        <v>42</v>
      </c>
      <c r="E120" s="12" t="s">
        <v>42</v>
      </c>
      <c r="F120" s="221"/>
      <c r="G120" s="219"/>
      <c r="H120" s="256"/>
      <c r="I120" s="246"/>
    </row>
    <row r="121" spans="1:9" ht="18.75" customHeight="1" x14ac:dyDescent="0.25">
      <c r="A121" s="200"/>
      <c r="B121" s="175"/>
      <c r="C121" s="82" t="s">
        <v>65</v>
      </c>
      <c r="D121" s="90"/>
      <c r="E121" s="90"/>
      <c r="F121" s="221"/>
      <c r="G121" s="105"/>
      <c r="H121" s="84"/>
      <c r="I121" s="85"/>
    </row>
    <row r="122" spans="1:9" ht="18" customHeight="1" x14ac:dyDescent="0.25">
      <c r="A122" s="200"/>
      <c r="B122" s="175"/>
      <c r="C122" s="236"/>
      <c r="D122" s="203"/>
      <c r="E122" s="203"/>
      <c r="F122" s="221"/>
      <c r="G122" s="105" t="s">
        <v>79</v>
      </c>
      <c r="H122" s="70">
        <v>7606</v>
      </c>
      <c r="I122" s="38">
        <v>7605.99</v>
      </c>
    </row>
    <row r="123" spans="1:9" ht="22.5" customHeight="1" x14ac:dyDescent="0.25">
      <c r="A123" s="201"/>
      <c r="B123" s="182"/>
      <c r="C123" s="237"/>
      <c r="D123" s="208"/>
      <c r="E123" s="257"/>
      <c r="F123" s="222"/>
      <c r="G123" s="105" t="s">
        <v>80</v>
      </c>
      <c r="H123" s="70">
        <v>235.2</v>
      </c>
      <c r="I123" s="38">
        <v>235.2</v>
      </c>
    </row>
    <row r="124" spans="1:9" ht="22.5" customHeight="1" x14ac:dyDescent="0.25">
      <c r="A124" s="87"/>
      <c r="B124" s="98"/>
      <c r="C124" s="101"/>
      <c r="D124" s="91"/>
      <c r="E124" s="79"/>
      <c r="F124" s="109"/>
      <c r="G124" s="121" t="s">
        <v>67</v>
      </c>
      <c r="H124" s="122">
        <v>1940</v>
      </c>
      <c r="I124" s="123"/>
    </row>
    <row r="125" spans="1:9" ht="22.5" customHeight="1" x14ac:dyDescent="0.25">
      <c r="A125" s="87"/>
      <c r="B125" s="98"/>
      <c r="C125" s="101"/>
      <c r="D125" s="91"/>
      <c r="E125" s="79"/>
      <c r="F125" s="109"/>
      <c r="G125" s="121" t="s">
        <v>64</v>
      </c>
      <c r="H125" s="122">
        <v>60</v>
      </c>
      <c r="I125" s="123"/>
    </row>
    <row r="126" spans="1:9" ht="22.5" customHeight="1" x14ac:dyDescent="0.25">
      <c r="A126" s="87"/>
      <c r="B126" s="98"/>
      <c r="C126" s="101"/>
      <c r="D126" s="91"/>
      <c r="E126" s="79"/>
      <c r="F126" s="109"/>
      <c r="G126" s="121" t="s">
        <v>63</v>
      </c>
      <c r="H126" s="122">
        <f>610+3792</f>
        <v>4402</v>
      </c>
      <c r="I126" s="123"/>
    </row>
    <row r="127" spans="1:9" ht="22.5" customHeight="1" x14ac:dyDescent="0.25">
      <c r="A127" s="87"/>
      <c r="B127" s="98"/>
      <c r="C127" s="101"/>
      <c r="D127" s="91"/>
      <c r="E127" s="79"/>
      <c r="F127" s="109"/>
      <c r="G127" s="15"/>
      <c r="H127" s="70"/>
      <c r="I127" s="66"/>
    </row>
    <row r="128" spans="1:9" ht="25.5" customHeight="1" x14ac:dyDescent="0.25">
      <c r="A128" s="199" t="s">
        <v>21</v>
      </c>
      <c r="B128" s="174" t="s">
        <v>14</v>
      </c>
      <c r="C128" s="83" t="s">
        <v>60</v>
      </c>
      <c r="D128" s="25"/>
      <c r="E128" s="25"/>
      <c r="F128" s="209" t="s">
        <v>48</v>
      </c>
      <c r="G128" s="15"/>
      <c r="H128" s="67">
        <f>H129</f>
        <v>128950.64</v>
      </c>
      <c r="I128" s="67">
        <f>I129</f>
        <v>127361.43</v>
      </c>
    </row>
    <row r="129" spans="1:9" ht="34.5" customHeight="1" x14ac:dyDescent="0.25">
      <c r="A129" s="200"/>
      <c r="B129" s="175"/>
      <c r="C129" s="106" t="s">
        <v>49</v>
      </c>
      <c r="D129" s="12" t="s">
        <v>42</v>
      </c>
      <c r="E129" s="12" t="s">
        <v>43</v>
      </c>
      <c r="F129" s="210"/>
      <c r="G129" s="15"/>
      <c r="H129" s="80">
        <f>H131+H132+H133+H134+H135+H136</f>
        <v>128950.64</v>
      </c>
      <c r="I129" s="67">
        <f>I131+I132+I133+I134+I135+I136</f>
        <v>127361.43</v>
      </c>
    </row>
    <row r="130" spans="1:9" ht="17.25" customHeight="1" x14ac:dyDescent="0.25">
      <c r="A130" s="200"/>
      <c r="B130" s="175"/>
      <c r="C130" s="82" t="s">
        <v>65</v>
      </c>
      <c r="D130" s="26"/>
      <c r="E130" s="26"/>
      <c r="F130" s="210"/>
      <c r="G130" s="15"/>
      <c r="H130" s="66"/>
      <c r="I130" s="38"/>
    </row>
    <row r="131" spans="1:9" ht="21.75" customHeight="1" x14ac:dyDescent="0.25">
      <c r="A131" s="200"/>
      <c r="B131" s="175"/>
      <c r="C131" s="193"/>
      <c r="D131" s="26"/>
      <c r="E131" s="26"/>
      <c r="F131" s="210"/>
      <c r="G131" s="105" t="s">
        <v>81</v>
      </c>
      <c r="H131" s="66">
        <v>19751.2</v>
      </c>
      <c r="I131" s="38">
        <v>19396.21</v>
      </c>
    </row>
    <row r="132" spans="1:9" ht="20.25" customHeight="1" x14ac:dyDescent="0.25">
      <c r="A132" s="200"/>
      <c r="B132" s="175"/>
      <c r="C132" s="194"/>
      <c r="D132" s="26"/>
      <c r="E132" s="26"/>
      <c r="F132" s="210"/>
      <c r="G132" s="105" t="s">
        <v>82</v>
      </c>
      <c r="H132" s="66">
        <v>25812.69</v>
      </c>
      <c r="I132" s="38">
        <v>25812.69</v>
      </c>
    </row>
    <row r="133" spans="1:9" ht="21.75" customHeight="1" x14ac:dyDescent="0.25">
      <c r="A133" s="200"/>
      <c r="B133" s="175"/>
      <c r="C133" s="194"/>
      <c r="D133" s="26"/>
      <c r="E133" s="26"/>
      <c r="F133" s="210"/>
      <c r="G133" s="105" t="s">
        <v>83</v>
      </c>
      <c r="H133" s="66">
        <v>611</v>
      </c>
      <c r="I133" s="38">
        <v>599.91999999999996</v>
      </c>
    </row>
    <row r="134" spans="1:9" ht="20.25" customHeight="1" x14ac:dyDescent="0.25">
      <c r="A134" s="200"/>
      <c r="B134" s="175"/>
      <c r="C134" s="194"/>
      <c r="D134" s="26"/>
      <c r="E134" s="26"/>
      <c r="F134" s="210"/>
      <c r="G134" s="105" t="s">
        <v>84</v>
      </c>
      <c r="H134" s="66">
        <v>798.61</v>
      </c>
      <c r="I134" s="38">
        <v>798.61</v>
      </c>
    </row>
    <row r="135" spans="1:9" ht="21" customHeight="1" x14ac:dyDescent="0.25">
      <c r="A135" s="200"/>
      <c r="B135" s="175"/>
      <c r="C135" s="194"/>
      <c r="D135" s="26"/>
      <c r="E135" s="26"/>
      <c r="F135" s="210"/>
      <c r="G135" s="105" t="s">
        <v>85</v>
      </c>
      <c r="H135" s="66">
        <v>289.5</v>
      </c>
      <c r="I135" s="38">
        <v>223.36</v>
      </c>
    </row>
    <row r="136" spans="1:9" ht="20.25" customHeight="1" x14ac:dyDescent="0.25">
      <c r="A136" s="87"/>
      <c r="B136" s="98"/>
      <c r="C136" s="213"/>
      <c r="D136" s="26"/>
      <c r="E136" s="26"/>
      <c r="F136" s="93"/>
      <c r="G136" s="105" t="s">
        <v>123</v>
      </c>
      <c r="H136" s="66">
        <v>81687.64</v>
      </c>
      <c r="I136" s="38">
        <v>80530.64</v>
      </c>
    </row>
    <row r="137" spans="1:9" ht="35.25" customHeight="1" x14ac:dyDescent="0.25">
      <c r="A137" s="49" t="s">
        <v>22</v>
      </c>
      <c r="B137" s="13" t="s">
        <v>15</v>
      </c>
      <c r="C137" s="14"/>
      <c r="D137" s="10"/>
      <c r="E137" s="10"/>
      <c r="F137" s="15"/>
      <c r="G137" s="15"/>
      <c r="H137" s="67">
        <v>0</v>
      </c>
      <c r="I137" s="85"/>
    </row>
    <row r="138" spans="1:9" ht="27.75" customHeight="1" x14ac:dyDescent="0.25">
      <c r="A138" s="199" t="s">
        <v>23</v>
      </c>
      <c r="B138" s="174" t="s">
        <v>16</v>
      </c>
      <c r="C138" s="83" t="s">
        <v>60</v>
      </c>
      <c r="D138" s="203" t="s">
        <v>42</v>
      </c>
      <c r="E138" s="203" t="s">
        <v>43</v>
      </c>
      <c r="F138" s="209" t="s">
        <v>59</v>
      </c>
      <c r="G138" s="218"/>
      <c r="H138" s="67">
        <f>H139+H158+H169+H180+H190+H199+H210</f>
        <v>47508.762000000002</v>
      </c>
      <c r="I138" s="67">
        <f>I139+I158+I169+I180+I190+I199+I210</f>
        <v>46705.929999999993</v>
      </c>
    </row>
    <row r="139" spans="1:9" ht="35.25" customHeight="1" x14ac:dyDescent="0.25">
      <c r="A139" s="200"/>
      <c r="B139" s="175"/>
      <c r="C139" s="106" t="s">
        <v>49</v>
      </c>
      <c r="D139" s="208"/>
      <c r="E139" s="208"/>
      <c r="F139" s="210"/>
      <c r="G139" s="219"/>
      <c r="H139" s="80">
        <f>H141+H142+H143+H144+H145+H146+H147+H148+H149+H150+H151+H152+H153+H154+H155+H156+H157</f>
        <v>34921.762000000002</v>
      </c>
      <c r="I139" s="85">
        <v>34234.589999999997</v>
      </c>
    </row>
    <row r="140" spans="1:9" ht="18.75" customHeight="1" x14ac:dyDescent="0.25">
      <c r="A140" s="200"/>
      <c r="B140" s="175"/>
      <c r="C140" s="82" t="s">
        <v>65</v>
      </c>
      <c r="D140" s="203"/>
      <c r="E140" s="203"/>
      <c r="F140" s="210"/>
      <c r="G140" s="105"/>
      <c r="H140" s="68"/>
      <c r="I140" s="52"/>
    </row>
    <row r="141" spans="1:9" ht="21" customHeight="1" x14ac:dyDescent="0.25">
      <c r="A141" s="200"/>
      <c r="B141" s="175"/>
      <c r="C141" s="209"/>
      <c r="D141" s="204"/>
      <c r="E141" s="204"/>
      <c r="F141" s="210"/>
      <c r="G141" s="105" t="s">
        <v>87</v>
      </c>
      <c r="H141" s="66">
        <v>22356.7</v>
      </c>
      <c r="I141" s="38"/>
    </row>
    <row r="142" spans="1:9" ht="21" customHeight="1" x14ac:dyDescent="0.25">
      <c r="A142" s="200"/>
      <c r="B142" s="175"/>
      <c r="C142" s="210"/>
      <c r="D142" s="204"/>
      <c r="E142" s="204"/>
      <c r="F142" s="210"/>
      <c r="G142" s="105" t="s">
        <v>120</v>
      </c>
      <c r="H142" s="66">
        <v>1</v>
      </c>
      <c r="I142" s="38"/>
    </row>
    <row r="143" spans="1:9" ht="19.5" customHeight="1" x14ac:dyDescent="0.25">
      <c r="A143" s="200"/>
      <c r="B143" s="175"/>
      <c r="C143" s="210"/>
      <c r="D143" s="204"/>
      <c r="E143" s="204"/>
      <c r="F143" s="210"/>
      <c r="G143" s="105" t="s">
        <v>88</v>
      </c>
      <c r="H143" s="66">
        <v>6525.5</v>
      </c>
      <c r="I143" s="38"/>
    </row>
    <row r="144" spans="1:9" ht="21" customHeight="1" x14ac:dyDescent="0.25">
      <c r="A144" s="200"/>
      <c r="B144" s="175"/>
      <c r="C144" s="210"/>
      <c r="D144" s="204"/>
      <c r="E144" s="204"/>
      <c r="F144" s="210"/>
      <c r="G144" s="105" t="s">
        <v>89</v>
      </c>
      <c r="H144" s="66">
        <v>455.40800000000002</v>
      </c>
      <c r="I144" s="38"/>
    </row>
    <row r="145" spans="1:12" ht="21" customHeight="1" x14ac:dyDescent="0.25">
      <c r="A145" s="200"/>
      <c r="B145" s="175"/>
      <c r="C145" s="210"/>
      <c r="D145" s="204"/>
      <c r="E145" s="204"/>
      <c r="F145" s="210"/>
      <c r="G145" s="105" t="s">
        <v>90</v>
      </c>
      <c r="H145" s="66">
        <v>184.38</v>
      </c>
      <c r="I145" s="38"/>
    </row>
    <row r="146" spans="1:12" ht="21" customHeight="1" x14ac:dyDescent="0.25">
      <c r="A146" s="200"/>
      <c r="B146" s="175"/>
      <c r="C146" s="210"/>
      <c r="D146" s="204"/>
      <c r="E146" s="204"/>
      <c r="F146" s="210"/>
      <c r="G146" s="105" t="s">
        <v>91</v>
      </c>
      <c r="H146" s="66">
        <v>606.67999999999995</v>
      </c>
      <c r="I146" s="38"/>
    </row>
    <row r="147" spans="1:12" ht="19.5" customHeight="1" x14ac:dyDescent="0.25">
      <c r="A147" s="200"/>
      <c r="B147" s="175"/>
      <c r="C147" s="210"/>
      <c r="D147" s="204"/>
      <c r="E147" s="204"/>
      <c r="F147" s="210"/>
      <c r="G147" s="105" t="s">
        <v>92</v>
      </c>
      <c r="H147" s="66">
        <v>385.82799999999997</v>
      </c>
      <c r="I147" s="38"/>
    </row>
    <row r="148" spans="1:12" ht="19.5" customHeight="1" x14ac:dyDescent="0.25">
      <c r="A148" s="200"/>
      <c r="B148" s="175"/>
      <c r="C148" s="210"/>
      <c r="D148" s="204"/>
      <c r="E148" s="204"/>
      <c r="F148" s="210"/>
      <c r="G148" s="105" t="s">
        <v>93</v>
      </c>
      <c r="H148" s="66">
        <v>23.18</v>
      </c>
      <c r="I148" s="38"/>
    </row>
    <row r="149" spans="1:12" ht="20.25" customHeight="1" x14ac:dyDescent="0.25">
      <c r="A149" s="200"/>
      <c r="B149" s="175"/>
      <c r="C149" s="210"/>
      <c r="D149" s="204"/>
      <c r="E149" s="204"/>
      <c r="F149" s="210"/>
      <c r="G149" s="105" t="s">
        <v>94</v>
      </c>
      <c r="H149" s="66">
        <v>30.95</v>
      </c>
      <c r="I149" s="38"/>
    </row>
    <row r="150" spans="1:12" ht="19.5" customHeight="1" x14ac:dyDescent="0.25">
      <c r="A150" s="200"/>
      <c r="B150" s="175"/>
      <c r="C150" s="210"/>
      <c r="D150" s="204"/>
      <c r="E150" s="204"/>
      <c r="F150" s="210"/>
      <c r="G150" s="105" t="s">
        <v>121</v>
      </c>
      <c r="H150" s="66">
        <v>16</v>
      </c>
      <c r="I150" s="38"/>
    </row>
    <row r="151" spans="1:12" ht="19.5" customHeight="1" x14ac:dyDescent="0.25">
      <c r="A151" s="200"/>
      <c r="B151" s="175"/>
      <c r="C151" s="210"/>
      <c r="D151" s="204"/>
      <c r="E151" s="204"/>
      <c r="F151" s="210"/>
      <c r="G151" s="105" t="s">
        <v>95</v>
      </c>
      <c r="H151" s="66">
        <v>359.77</v>
      </c>
      <c r="I151" s="38"/>
    </row>
    <row r="152" spans="1:12" ht="18" customHeight="1" x14ac:dyDescent="0.25">
      <c r="A152" s="200"/>
      <c r="B152" s="175"/>
      <c r="C152" s="210"/>
      <c r="D152" s="204"/>
      <c r="E152" s="204"/>
      <c r="F152" s="210"/>
      <c r="G152" s="105" t="s">
        <v>96</v>
      </c>
      <c r="H152" s="66">
        <v>719.97</v>
      </c>
      <c r="I152" s="38"/>
    </row>
    <row r="153" spans="1:12" ht="21" customHeight="1" x14ac:dyDescent="0.25">
      <c r="A153" s="200"/>
      <c r="B153" s="175"/>
      <c r="C153" s="210"/>
      <c r="D153" s="204"/>
      <c r="E153" s="204"/>
      <c r="F153" s="210"/>
      <c r="G153" s="105" t="s">
        <v>97</v>
      </c>
      <c r="H153" s="66">
        <v>368.70600000000002</v>
      </c>
      <c r="I153" s="38"/>
    </row>
    <row r="154" spans="1:12" ht="21" customHeight="1" x14ac:dyDescent="0.25">
      <c r="A154" s="200"/>
      <c r="B154" s="175"/>
      <c r="C154" s="210"/>
      <c r="D154" s="204"/>
      <c r="E154" s="204"/>
      <c r="F154" s="210"/>
      <c r="G154" s="105" t="s">
        <v>98</v>
      </c>
      <c r="H154" s="66">
        <v>1104.627</v>
      </c>
      <c r="I154" s="38"/>
    </row>
    <row r="155" spans="1:12" ht="21" customHeight="1" x14ac:dyDescent="0.25">
      <c r="A155" s="200"/>
      <c r="B155" s="175"/>
      <c r="C155" s="210"/>
      <c r="D155" s="204"/>
      <c r="E155" s="204"/>
      <c r="F155" s="210"/>
      <c r="G155" s="105" t="s">
        <v>99</v>
      </c>
      <c r="H155" s="66">
        <v>1235.0630000000001</v>
      </c>
      <c r="I155" s="38"/>
    </row>
    <row r="156" spans="1:12" ht="20.25" customHeight="1" x14ac:dyDescent="0.25">
      <c r="A156" s="200"/>
      <c r="B156" s="175"/>
      <c r="C156" s="210"/>
      <c r="D156" s="204"/>
      <c r="E156" s="204"/>
      <c r="F156" s="210"/>
      <c r="G156" s="105" t="s">
        <v>100</v>
      </c>
      <c r="H156" s="66">
        <v>128</v>
      </c>
      <c r="I156" s="38"/>
    </row>
    <row r="157" spans="1:12" ht="21" customHeight="1" x14ac:dyDescent="0.25">
      <c r="A157" s="200"/>
      <c r="B157" s="175"/>
      <c r="C157" s="211"/>
      <c r="D157" s="208"/>
      <c r="E157" s="208"/>
      <c r="F157" s="210"/>
      <c r="G157" s="105" t="s">
        <v>101</v>
      </c>
      <c r="H157" s="66">
        <v>420</v>
      </c>
      <c r="I157" s="38"/>
    </row>
    <row r="158" spans="1:12" ht="35.25" customHeight="1" x14ac:dyDescent="0.25">
      <c r="A158" s="200"/>
      <c r="B158" s="175"/>
      <c r="C158" s="30" t="s">
        <v>51</v>
      </c>
      <c r="D158" s="92" t="s">
        <v>42</v>
      </c>
      <c r="E158" s="92" t="s">
        <v>58</v>
      </c>
      <c r="F158" s="210"/>
      <c r="G158" s="15"/>
      <c r="H158" s="67">
        <f>H160+H161+H162+H163+H164+H165+H166+H167+H168</f>
        <v>2504.0500000000002</v>
      </c>
      <c r="I158" s="67">
        <f>I160+I161+I162+I163+I164+I165+I166+I167+I168</f>
        <v>2494.7100000000005</v>
      </c>
      <c r="L158" s="16"/>
    </row>
    <row r="159" spans="1:12" ht="18" customHeight="1" x14ac:dyDescent="0.25">
      <c r="A159" s="200"/>
      <c r="B159" s="175"/>
      <c r="C159" s="82" t="s">
        <v>65</v>
      </c>
      <c r="D159" s="203"/>
      <c r="E159" s="203"/>
      <c r="F159" s="210"/>
      <c r="G159" s="15"/>
      <c r="H159" s="68"/>
      <c r="I159" s="52"/>
      <c r="L159" s="16"/>
    </row>
    <row r="160" spans="1:12" ht="21.75" customHeight="1" x14ac:dyDescent="0.25">
      <c r="A160" s="200"/>
      <c r="B160" s="175"/>
      <c r="C160" s="186"/>
      <c r="D160" s="204"/>
      <c r="E160" s="204"/>
      <c r="F160" s="210"/>
      <c r="G160" s="105" t="s">
        <v>102</v>
      </c>
      <c r="H160" s="66">
        <v>1817.05</v>
      </c>
      <c r="I160" s="38">
        <v>1817.04</v>
      </c>
      <c r="L160" s="16"/>
    </row>
    <row r="161" spans="1:12" ht="23.25" customHeight="1" x14ac:dyDescent="0.25">
      <c r="A161" s="200"/>
      <c r="B161" s="175"/>
      <c r="C161" s="187"/>
      <c r="D161" s="204"/>
      <c r="E161" s="204"/>
      <c r="F161" s="210"/>
      <c r="G161" s="105" t="s">
        <v>103</v>
      </c>
      <c r="H161" s="66">
        <v>378</v>
      </c>
      <c r="I161" s="38">
        <v>371.56</v>
      </c>
      <c r="L161" s="16"/>
    </row>
    <row r="162" spans="1:12" ht="20.25" customHeight="1" x14ac:dyDescent="0.25">
      <c r="A162" s="200"/>
      <c r="B162" s="175"/>
      <c r="C162" s="187"/>
      <c r="D162" s="204"/>
      <c r="E162" s="204"/>
      <c r="F162" s="210"/>
      <c r="G162" s="105" t="s">
        <v>104</v>
      </c>
      <c r="H162" s="66">
        <v>18</v>
      </c>
      <c r="I162" s="38">
        <v>17.920000000000002</v>
      </c>
      <c r="L162" s="16"/>
    </row>
    <row r="163" spans="1:12" ht="19.5" customHeight="1" x14ac:dyDescent="0.25">
      <c r="A163" s="200"/>
      <c r="B163" s="175"/>
      <c r="C163" s="187"/>
      <c r="D163" s="204"/>
      <c r="E163" s="204"/>
      <c r="F163" s="210"/>
      <c r="G163" s="105" t="s">
        <v>105</v>
      </c>
      <c r="H163" s="66">
        <v>52</v>
      </c>
      <c r="I163" s="38">
        <v>51.19</v>
      </c>
      <c r="L163" s="16"/>
    </row>
    <row r="164" spans="1:12" ht="19.5" customHeight="1" x14ac:dyDescent="0.25">
      <c r="A164" s="200"/>
      <c r="B164" s="175"/>
      <c r="C164" s="187"/>
      <c r="D164" s="204"/>
      <c r="E164" s="204"/>
      <c r="F164" s="210"/>
      <c r="G164" s="105" t="s">
        <v>107</v>
      </c>
      <c r="H164" s="66">
        <v>32</v>
      </c>
      <c r="I164" s="38">
        <v>31.59</v>
      </c>
      <c r="L164" s="16"/>
    </row>
    <row r="165" spans="1:12" ht="20.25" customHeight="1" x14ac:dyDescent="0.25">
      <c r="A165" s="200"/>
      <c r="B165" s="175"/>
      <c r="C165" s="187"/>
      <c r="D165" s="204"/>
      <c r="E165" s="204"/>
      <c r="F165" s="210"/>
      <c r="G165" s="105" t="s">
        <v>108</v>
      </c>
      <c r="H165" s="66">
        <v>128</v>
      </c>
      <c r="I165" s="38">
        <v>127.38</v>
      </c>
      <c r="L165" s="16"/>
    </row>
    <row r="166" spans="1:12" ht="18.75" customHeight="1" x14ac:dyDescent="0.25">
      <c r="A166" s="200"/>
      <c r="B166" s="175"/>
      <c r="C166" s="187"/>
      <c r="D166" s="204"/>
      <c r="E166" s="204"/>
      <c r="F166" s="210"/>
      <c r="G166" s="105" t="s">
        <v>109</v>
      </c>
      <c r="H166" s="66">
        <v>36</v>
      </c>
      <c r="I166" s="38">
        <v>35.4</v>
      </c>
      <c r="L166" s="16"/>
    </row>
    <row r="167" spans="1:12" ht="23.25" customHeight="1" x14ac:dyDescent="0.25">
      <c r="A167" s="200"/>
      <c r="B167" s="175"/>
      <c r="C167" s="188"/>
      <c r="D167" s="208"/>
      <c r="E167" s="208"/>
      <c r="F167" s="210"/>
      <c r="G167" s="15" t="s">
        <v>110</v>
      </c>
      <c r="H167" s="66">
        <v>16</v>
      </c>
      <c r="I167" s="38">
        <v>16</v>
      </c>
      <c r="L167" s="16"/>
    </row>
    <row r="168" spans="1:12" ht="23.25" customHeight="1" x14ac:dyDescent="0.25">
      <c r="A168" s="200"/>
      <c r="B168" s="175"/>
      <c r="C168" s="89"/>
      <c r="D168" s="92"/>
      <c r="E168" s="92"/>
      <c r="F168" s="210"/>
      <c r="G168" s="15" t="s">
        <v>111</v>
      </c>
      <c r="H168" s="66">
        <v>27</v>
      </c>
      <c r="I168" s="38">
        <v>26.63</v>
      </c>
      <c r="L168" s="16"/>
    </row>
    <row r="169" spans="1:12" ht="34.5" customHeight="1" x14ac:dyDescent="0.25">
      <c r="A169" s="200"/>
      <c r="B169" s="175"/>
      <c r="C169" s="30" t="s">
        <v>52</v>
      </c>
      <c r="D169" s="92" t="s">
        <v>42</v>
      </c>
      <c r="E169" s="92" t="s">
        <v>58</v>
      </c>
      <c r="F169" s="210"/>
      <c r="G169" s="15"/>
      <c r="H169" s="67">
        <f>H171+H172+H173+H174+H176+H177+H178+H175+H179</f>
        <v>2413.88</v>
      </c>
      <c r="I169" s="67">
        <f>I171+I172+I173+I174+I176+I177+I178+I175+I179</f>
        <v>2411.7400000000002</v>
      </c>
    </row>
    <row r="170" spans="1:12" ht="17.25" customHeight="1" x14ac:dyDescent="0.25">
      <c r="A170" s="200"/>
      <c r="B170" s="175"/>
      <c r="C170" s="82" t="s">
        <v>65</v>
      </c>
      <c r="D170" s="203"/>
      <c r="E170" s="203"/>
      <c r="F170" s="210"/>
      <c r="G170" s="15"/>
      <c r="H170" s="68"/>
      <c r="I170" s="52"/>
    </row>
    <row r="171" spans="1:12" ht="21" customHeight="1" x14ac:dyDescent="0.25">
      <c r="A171" s="200"/>
      <c r="B171" s="175"/>
      <c r="C171" s="186"/>
      <c r="D171" s="204"/>
      <c r="E171" s="204"/>
      <c r="F171" s="210"/>
      <c r="G171" s="105" t="s">
        <v>102</v>
      </c>
      <c r="H171" s="66">
        <v>1861.88</v>
      </c>
      <c r="I171" s="38">
        <v>1861.76</v>
      </c>
    </row>
    <row r="172" spans="1:12" ht="21" customHeight="1" x14ac:dyDescent="0.25">
      <c r="A172" s="200"/>
      <c r="B172" s="175"/>
      <c r="C172" s="187"/>
      <c r="D172" s="204"/>
      <c r="E172" s="204"/>
      <c r="F172" s="210"/>
      <c r="G172" s="105" t="s">
        <v>103</v>
      </c>
      <c r="H172" s="66">
        <v>259</v>
      </c>
      <c r="I172" s="38">
        <v>258.82</v>
      </c>
    </row>
    <row r="173" spans="1:12" ht="21" customHeight="1" x14ac:dyDescent="0.25">
      <c r="A173" s="200"/>
      <c r="B173" s="175"/>
      <c r="C173" s="187"/>
      <c r="D173" s="204"/>
      <c r="E173" s="204"/>
      <c r="F173" s="210"/>
      <c r="G173" s="105" t="s">
        <v>104</v>
      </c>
      <c r="H173" s="66">
        <v>19</v>
      </c>
      <c r="I173" s="38">
        <v>18.48</v>
      </c>
    </row>
    <row r="174" spans="1:12" ht="18.75" customHeight="1" x14ac:dyDescent="0.25">
      <c r="A174" s="200"/>
      <c r="B174" s="175"/>
      <c r="C174" s="187"/>
      <c r="D174" s="204"/>
      <c r="E174" s="204"/>
      <c r="F174" s="210"/>
      <c r="G174" s="105" t="s">
        <v>105</v>
      </c>
      <c r="H174" s="66">
        <v>58</v>
      </c>
      <c r="I174" s="38">
        <v>57.72</v>
      </c>
    </row>
    <row r="175" spans="1:12" ht="18.75" customHeight="1" x14ac:dyDescent="0.25">
      <c r="A175" s="200"/>
      <c r="B175" s="175"/>
      <c r="C175" s="187"/>
      <c r="D175" s="204"/>
      <c r="E175" s="204"/>
      <c r="F175" s="210"/>
      <c r="G175" s="105" t="s">
        <v>107</v>
      </c>
      <c r="H175" s="66">
        <v>8</v>
      </c>
      <c r="I175" s="38">
        <v>8</v>
      </c>
    </row>
    <row r="176" spans="1:12" ht="21" customHeight="1" x14ac:dyDescent="0.25">
      <c r="A176" s="200"/>
      <c r="B176" s="175"/>
      <c r="C176" s="187"/>
      <c r="D176" s="204"/>
      <c r="E176" s="204"/>
      <c r="F176" s="210"/>
      <c r="G176" s="105" t="s">
        <v>108</v>
      </c>
      <c r="H176" s="66">
        <v>98</v>
      </c>
      <c r="I176" s="38">
        <v>97.67</v>
      </c>
    </row>
    <row r="177" spans="1:9" ht="21" customHeight="1" x14ac:dyDescent="0.25">
      <c r="A177" s="200"/>
      <c r="B177" s="175"/>
      <c r="C177" s="187"/>
      <c r="D177" s="204"/>
      <c r="E177" s="204"/>
      <c r="F177" s="210"/>
      <c r="G177" s="105" t="s">
        <v>109</v>
      </c>
      <c r="H177" s="66">
        <v>87</v>
      </c>
      <c r="I177" s="38">
        <v>86.65</v>
      </c>
    </row>
    <row r="178" spans="1:9" ht="19.5" customHeight="1" x14ac:dyDescent="0.25">
      <c r="A178" s="200"/>
      <c r="B178" s="175"/>
      <c r="C178" s="187"/>
      <c r="D178" s="204"/>
      <c r="E178" s="204"/>
      <c r="F178" s="210"/>
      <c r="G178" s="15" t="s">
        <v>110</v>
      </c>
      <c r="H178" s="66">
        <v>22</v>
      </c>
      <c r="I178" s="38">
        <v>21.84</v>
      </c>
    </row>
    <row r="179" spans="1:9" ht="19.5" customHeight="1" x14ac:dyDescent="0.25">
      <c r="A179" s="200"/>
      <c r="B179" s="175"/>
      <c r="C179" s="187"/>
      <c r="D179" s="204"/>
      <c r="E179" s="204"/>
      <c r="F179" s="210"/>
      <c r="G179" s="15" t="s">
        <v>111</v>
      </c>
      <c r="H179" s="66">
        <v>1</v>
      </c>
      <c r="I179" s="38">
        <v>0.8</v>
      </c>
    </row>
    <row r="180" spans="1:9" ht="32.25" customHeight="1" x14ac:dyDescent="0.25">
      <c r="A180" s="200"/>
      <c r="B180" s="175"/>
      <c r="C180" s="30" t="s">
        <v>53</v>
      </c>
      <c r="D180" s="92" t="s">
        <v>42</v>
      </c>
      <c r="E180" s="92" t="s">
        <v>58</v>
      </c>
      <c r="F180" s="210"/>
      <c r="G180" s="15"/>
      <c r="H180" s="67">
        <f>H182+H183+H184+H185+H186+H187+H188+H189</f>
        <v>1658</v>
      </c>
      <c r="I180" s="67">
        <f>I182+I183+I184+I185+I186+I187+I188+I189</f>
        <v>1577.71</v>
      </c>
    </row>
    <row r="181" spans="1:9" ht="19.5" customHeight="1" x14ac:dyDescent="0.25">
      <c r="A181" s="200"/>
      <c r="B181" s="175"/>
      <c r="C181" s="82" t="s">
        <v>65</v>
      </c>
      <c r="D181" s="203"/>
      <c r="E181" s="203"/>
      <c r="F181" s="210"/>
      <c r="G181" s="15"/>
      <c r="H181" s="66"/>
      <c r="I181" s="38"/>
    </row>
    <row r="182" spans="1:9" ht="21.75" customHeight="1" x14ac:dyDescent="0.25">
      <c r="A182" s="200"/>
      <c r="B182" s="175"/>
      <c r="C182" s="186"/>
      <c r="D182" s="204"/>
      <c r="E182" s="204"/>
      <c r="F182" s="210"/>
      <c r="G182" s="105" t="s">
        <v>102</v>
      </c>
      <c r="H182" s="66">
        <v>1139</v>
      </c>
      <c r="I182" s="38">
        <v>1092.0999999999999</v>
      </c>
    </row>
    <row r="183" spans="1:9" ht="20.25" customHeight="1" x14ac:dyDescent="0.25">
      <c r="A183" s="200"/>
      <c r="B183" s="175"/>
      <c r="C183" s="187"/>
      <c r="D183" s="204"/>
      <c r="E183" s="204"/>
      <c r="F183" s="210"/>
      <c r="G183" s="105" t="s">
        <v>103</v>
      </c>
      <c r="H183" s="66">
        <v>268</v>
      </c>
      <c r="I183" s="38">
        <v>237.21</v>
      </c>
    </row>
    <row r="184" spans="1:9" ht="19.5" customHeight="1" x14ac:dyDescent="0.25">
      <c r="A184" s="200"/>
      <c r="B184" s="175"/>
      <c r="C184" s="187"/>
      <c r="D184" s="204"/>
      <c r="E184" s="204"/>
      <c r="F184" s="210"/>
      <c r="G184" s="105" t="s">
        <v>104</v>
      </c>
      <c r="H184" s="66">
        <v>4</v>
      </c>
      <c r="I184" s="38">
        <v>3.63</v>
      </c>
    </row>
    <row r="185" spans="1:9" ht="21" customHeight="1" x14ac:dyDescent="0.25">
      <c r="A185" s="200"/>
      <c r="B185" s="175"/>
      <c r="C185" s="187"/>
      <c r="D185" s="204"/>
      <c r="E185" s="204"/>
      <c r="F185" s="210"/>
      <c r="G185" s="105" t="s">
        <v>105</v>
      </c>
      <c r="H185" s="66">
        <v>45</v>
      </c>
      <c r="I185" s="38">
        <v>44.24</v>
      </c>
    </row>
    <row r="186" spans="1:9" ht="20.25" customHeight="1" x14ac:dyDescent="0.25">
      <c r="A186" s="200"/>
      <c r="B186" s="175"/>
      <c r="C186" s="187"/>
      <c r="D186" s="204"/>
      <c r="E186" s="204"/>
      <c r="F186" s="210"/>
      <c r="G186" s="105" t="s">
        <v>107</v>
      </c>
      <c r="H186" s="66">
        <v>69</v>
      </c>
      <c r="I186" s="38">
        <v>68.94</v>
      </c>
    </row>
    <row r="187" spans="1:9" ht="21" customHeight="1" x14ac:dyDescent="0.25">
      <c r="A187" s="200"/>
      <c r="B187" s="175"/>
      <c r="C187" s="187"/>
      <c r="D187" s="204"/>
      <c r="E187" s="204"/>
      <c r="F187" s="210"/>
      <c r="G187" s="105" t="s">
        <v>108</v>
      </c>
      <c r="H187" s="66">
        <v>100</v>
      </c>
      <c r="I187" s="38">
        <v>99.08</v>
      </c>
    </row>
    <row r="188" spans="1:9" ht="24" customHeight="1" x14ac:dyDescent="0.25">
      <c r="A188" s="200"/>
      <c r="B188" s="175"/>
      <c r="C188" s="187"/>
      <c r="D188" s="204"/>
      <c r="E188" s="204"/>
      <c r="F188" s="210"/>
      <c r="G188" s="105" t="s">
        <v>109</v>
      </c>
      <c r="H188" s="66">
        <v>32</v>
      </c>
      <c r="I188" s="38">
        <v>31.71</v>
      </c>
    </row>
    <row r="189" spans="1:9" ht="24" customHeight="1" x14ac:dyDescent="0.25">
      <c r="A189" s="200"/>
      <c r="B189" s="175"/>
      <c r="C189" s="188"/>
      <c r="D189" s="208"/>
      <c r="E189" s="208"/>
      <c r="F189" s="210"/>
      <c r="G189" s="15" t="s">
        <v>111</v>
      </c>
      <c r="H189" s="66">
        <v>1</v>
      </c>
      <c r="I189" s="38">
        <v>0.8</v>
      </c>
    </row>
    <row r="190" spans="1:9" ht="27.75" customHeight="1" x14ac:dyDescent="0.25">
      <c r="A190" s="200"/>
      <c r="B190" s="175"/>
      <c r="C190" s="30" t="s">
        <v>55</v>
      </c>
      <c r="D190" s="92" t="s">
        <v>42</v>
      </c>
      <c r="E190" s="92" t="s">
        <v>58</v>
      </c>
      <c r="F190" s="210"/>
      <c r="G190" s="15"/>
      <c r="H190" s="67">
        <f>H192+H193+H194+H195+H196+H197+H198</f>
        <v>2127</v>
      </c>
      <c r="I190" s="67">
        <f>I192+I193+I194+I195+I196+I197+I198</f>
        <v>2124.64</v>
      </c>
    </row>
    <row r="191" spans="1:9" ht="18" customHeight="1" x14ac:dyDescent="0.25">
      <c r="A191" s="200"/>
      <c r="B191" s="175"/>
      <c r="C191" s="82" t="s">
        <v>65</v>
      </c>
      <c r="D191" s="203"/>
      <c r="E191" s="203"/>
      <c r="F191" s="210"/>
      <c r="G191" s="15"/>
      <c r="H191" s="68"/>
      <c r="I191" s="52"/>
    </row>
    <row r="192" spans="1:9" ht="18" customHeight="1" x14ac:dyDescent="0.25">
      <c r="A192" s="200"/>
      <c r="B192" s="175"/>
      <c r="C192" s="186"/>
      <c r="D192" s="204"/>
      <c r="E192" s="204"/>
      <c r="F192" s="210"/>
      <c r="G192" s="105" t="s">
        <v>102</v>
      </c>
      <c r="H192" s="66">
        <v>1554</v>
      </c>
      <c r="I192" s="38">
        <v>1553.33</v>
      </c>
    </row>
    <row r="193" spans="1:9" ht="18" customHeight="1" x14ac:dyDescent="0.25">
      <c r="A193" s="200"/>
      <c r="B193" s="175"/>
      <c r="C193" s="187"/>
      <c r="D193" s="204"/>
      <c r="E193" s="204"/>
      <c r="F193" s="210"/>
      <c r="G193" s="105" t="s">
        <v>103</v>
      </c>
      <c r="H193" s="66">
        <v>303</v>
      </c>
      <c r="I193" s="38">
        <v>302.94</v>
      </c>
    </row>
    <row r="194" spans="1:9" ht="19.5" customHeight="1" x14ac:dyDescent="0.25">
      <c r="A194" s="200"/>
      <c r="B194" s="175"/>
      <c r="C194" s="187"/>
      <c r="D194" s="204"/>
      <c r="E194" s="204"/>
      <c r="F194" s="210"/>
      <c r="G194" s="105" t="s">
        <v>104</v>
      </c>
      <c r="H194" s="66">
        <v>8</v>
      </c>
      <c r="I194" s="38">
        <v>7.72</v>
      </c>
    </row>
    <row r="195" spans="1:9" ht="19.5" customHeight="1" x14ac:dyDescent="0.25">
      <c r="A195" s="200"/>
      <c r="B195" s="175"/>
      <c r="C195" s="187"/>
      <c r="D195" s="204"/>
      <c r="E195" s="204"/>
      <c r="F195" s="210"/>
      <c r="G195" s="105" t="s">
        <v>107</v>
      </c>
      <c r="H195" s="66">
        <v>34</v>
      </c>
      <c r="I195" s="38">
        <v>33.840000000000003</v>
      </c>
    </row>
    <row r="196" spans="1:9" ht="18.75" customHeight="1" x14ac:dyDescent="0.25">
      <c r="A196" s="200"/>
      <c r="B196" s="175"/>
      <c r="C196" s="187"/>
      <c r="D196" s="204"/>
      <c r="E196" s="204"/>
      <c r="F196" s="210"/>
      <c r="G196" s="105" t="s">
        <v>108</v>
      </c>
      <c r="H196" s="66">
        <v>92</v>
      </c>
      <c r="I196" s="38">
        <v>91.95</v>
      </c>
    </row>
    <row r="197" spans="1:9" ht="19.5" customHeight="1" x14ac:dyDescent="0.25">
      <c r="A197" s="200"/>
      <c r="B197" s="175"/>
      <c r="C197" s="187"/>
      <c r="D197" s="204"/>
      <c r="E197" s="204"/>
      <c r="F197" s="210"/>
      <c r="G197" s="105" t="s">
        <v>109</v>
      </c>
      <c r="H197" s="66">
        <v>28</v>
      </c>
      <c r="I197" s="38">
        <v>27.48</v>
      </c>
    </row>
    <row r="198" spans="1:9" ht="19.5" customHeight="1" x14ac:dyDescent="0.25">
      <c r="A198" s="200"/>
      <c r="B198" s="175"/>
      <c r="C198" s="188"/>
      <c r="D198" s="208"/>
      <c r="E198" s="208"/>
      <c r="F198" s="210"/>
      <c r="G198" s="15" t="s">
        <v>111</v>
      </c>
      <c r="H198" s="66">
        <v>108</v>
      </c>
      <c r="I198" s="38">
        <f>107.38</f>
        <v>107.38</v>
      </c>
    </row>
    <row r="199" spans="1:9" ht="28.5" customHeight="1" x14ac:dyDescent="0.25">
      <c r="A199" s="200"/>
      <c r="B199" s="175"/>
      <c r="C199" s="30" t="s">
        <v>54</v>
      </c>
      <c r="D199" s="92" t="s">
        <v>42</v>
      </c>
      <c r="E199" s="92" t="s">
        <v>58</v>
      </c>
      <c r="F199" s="210"/>
      <c r="G199" s="15"/>
      <c r="H199" s="67">
        <f>H201+H202+H203+H204+H205+H206+H207+H208+H209</f>
        <v>1642</v>
      </c>
      <c r="I199" s="67">
        <f>I201+I202+I203+I204+I205+I206+I207+I208+I209</f>
        <v>1637.8799999999997</v>
      </c>
    </row>
    <row r="200" spans="1:9" ht="19.5" customHeight="1" x14ac:dyDescent="0.25">
      <c r="A200" s="200"/>
      <c r="B200" s="175"/>
      <c r="C200" s="82" t="s">
        <v>65</v>
      </c>
      <c r="D200" s="203"/>
      <c r="E200" s="203"/>
      <c r="F200" s="210"/>
      <c r="G200" s="15"/>
      <c r="H200" s="66"/>
      <c r="I200" s="38"/>
    </row>
    <row r="201" spans="1:9" ht="21" customHeight="1" x14ac:dyDescent="0.25">
      <c r="A201" s="200"/>
      <c r="B201" s="175"/>
      <c r="C201" s="186"/>
      <c r="D201" s="204"/>
      <c r="E201" s="204"/>
      <c r="F201" s="210"/>
      <c r="G201" s="105" t="s">
        <v>102</v>
      </c>
      <c r="H201" s="66">
        <v>1136</v>
      </c>
      <c r="I201" s="38">
        <v>1135.6099999999999</v>
      </c>
    </row>
    <row r="202" spans="1:9" ht="18.75" customHeight="1" x14ac:dyDescent="0.25">
      <c r="A202" s="200"/>
      <c r="B202" s="175"/>
      <c r="C202" s="187"/>
      <c r="D202" s="204"/>
      <c r="E202" s="204"/>
      <c r="F202" s="210"/>
      <c r="G202" s="105" t="s">
        <v>103</v>
      </c>
      <c r="H202" s="66">
        <v>195</v>
      </c>
      <c r="I202" s="38">
        <v>194.02</v>
      </c>
    </row>
    <row r="203" spans="1:9" ht="21" customHeight="1" x14ac:dyDescent="0.25">
      <c r="A203" s="200"/>
      <c r="B203" s="175"/>
      <c r="C203" s="187"/>
      <c r="D203" s="204"/>
      <c r="E203" s="204"/>
      <c r="F203" s="210"/>
      <c r="G203" s="105" t="s">
        <v>104</v>
      </c>
      <c r="H203" s="66">
        <v>33</v>
      </c>
      <c r="I203" s="38">
        <v>32.93</v>
      </c>
    </row>
    <row r="204" spans="1:9" ht="19.5" customHeight="1" x14ac:dyDescent="0.25">
      <c r="A204" s="200"/>
      <c r="B204" s="175"/>
      <c r="C204" s="187"/>
      <c r="D204" s="204"/>
      <c r="E204" s="204"/>
      <c r="F204" s="210"/>
      <c r="G204" s="105" t="s">
        <v>105</v>
      </c>
      <c r="H204" s="66">
        <v>44</v>
      </c>
      <c r="I204" s="38">
        <v>43.25</v>
      </c>
    </row>
    <row r="205" spans="1:9" ht="21.75" customHeight="1" x14ac:dyDescent="0.25">
      <c r="A205" s="200"/>
      <c r="B205" s="175"/>
      <c r="C205" s="187"/>
      <c r="D205" s="204"/>
      <c r="E205" s="204"/>
      <c r="F205" s="210"/>
      <c r="G205" s="105" t="s">
        <v>106</v>
      </c>
      <c r="H205" s="66">
        <v>27</v>
      </c>
      <c r="I205" s="38">
        <v>27</v>
      </c>
    </row>
    <row r="206" spans="1:9" ht="21.75" customHeight="1" x14ac:dyDescent="0.25">
      <c r="A206" s="200"/>
      <c r="B206" s="175"/>
      <c r="C206" s="187"/>
      <c r="D206" s="204"/>
      <c r="E206" s="204"/>
      <c r="F206" s="210"/>
      <c r="G206" s="105" t="s">
        <v>107</v>
      </c>
      <c r="H206" s="66">
        <v>7</v>
      </c>
      <c r="I206" s="38">
        <v>6.12</v>
      </c>
    </row>
    <row r="207" spans="1:9" ht="22.5" customHeight="1" x14ac:dyDescent="0.25">
      <c r="A207" s="200"/>
      <c r="B207" s="175"/>
      <c r="C207" s="187"/>
      <c r="D207" s="204"/>
      <c r="E207" s="204"/>
      <c r="F207" s="210"/>
      <c r="G207" s="105" t="s">
        <v>108</v>
      </c>
      <c r="H207" s="66">
        <v>161</v>
      </c>
      <c r="I207" s="38">
        <v>160.87</v>
      </c>
    </row>
    <row r="208" spans="1:9" ht="22.5" customHeight="1" x14ac:dyDescent="0.25">
      <c r="A208" s="200"/>
      <c r="B208" s="175"/>
      <c r="C208" s="187"/>
      <c r="D208" s="204"/>
      <c r="E208" s="204"/>
      <c r="F208" s="210"/>
      <c r="G208" s="15" t="s">
        <v>109</v>
      </c>
      <c r="H208" s="66">
        <v>34</v>
      </c>
      <c r="I208" s="38">
        <v>33.81</v>
      </c>
    </row>
    <row r="209" spans="1:9" ht="21" customHeight="1" x14ac:dyDescent="0.25">
      <c r="A209" s="200"/>
      <c r="B209" s="175"/>
      <c r="C209" s="89"/>
      <c r="D209" s="92"/>
      <c r="E209" s="92"/>
      <c r="F209" s="210"/>
      <c r="G209" s="15" t="s">
        <v>111</v>
      </c>
      <c r="H209" s="66">
        <v>5</v>
      </c>
      <c r="I209" s="38">
        <v>4.2699999999999996</v>
      </c>
    </row>
    <row r="210" spans="1:9" ht="32.25" customHeight="1" x14ac:dyDescent="0.25">
      <c r="A210" s="200"/>
      <c r="B210" s="175"/>
      <c r="C210" s="30" t="s">
        <v>56</v>
      </c>
      <c r="D210" s="92" t="s">
        <v>42</v>
      </c>
      <c r="E210" s="92" t="s">
        <v>58</v>
      </c>
      <c r="F210" s="210"/>
      <c r="G210" s="15"/>
      <c r="H210" s="67">
        <f>H212+H213+H214+H215+H216+H217+H218+H219+H220</f>
        <v>2242.0699999999997</v>
      </c>
      <c r="I210" s="67">
        <f>I212+I213+I214+I215+I216+I217+I218+I219+I220</f>
        <v>2224.66</v>
      </c>
    </row>
    <row r="211" spans="1:9" ht="18" customHeight="1" x14ac:dyDescent="0.25">
      <c r="A211" s="200"/>
      <c r="B211" s="175"/>
      <c r="C211" s="82" t="s">
        <v>65</v>
      </c>
      <c r="D211" s="203"/>
      <c r="E211" s="203"/>
      <c r="F211" s="210"/>
      <c r="G211" s="15"/>
      <c r="H211" s="66"/>
      <c r="I211" s="38"/>
    </row>
    <row r="212" spans="1:9" ht="21.75" customHeight="1" x14ac:dyDescent="0.25">
      <c r="A212" s="200"/>
      <c r="B212" s="175"/>
      <c r="C212" s="186"/>
      <c r="D212" s="204"/>
      <c r="E212" s="204"/>
      <c r="F212" s="210"/>
      <c r="G212" s="105" t="s">
        <v>102</v>
      </c>
      <c r="H212" s="66">
        <v>1413.07</v>
      </c>
      <c r="I212" s="38">
        <v>1411.45</v>
      </c>
    </row>
    <row r="213" spans="1:9" ht="21.75" customHeight="1" x14ac:dyDescent="0.25">
      <c r="A213" s="200"/>
      <c r="B213" s="175"/>
      <c r="C213" s="187"/>
      <c r="D213" s="204"/>
      <c r="E213" s="204"/>
      <c r="F213" s="210"/>
      <c r="G213" s="105" t="s">
        <v>103</v>
      </c>
      <c r="H213" s="66">
        <v>297</v>
      </c>
      <c r="I213" s="38">
        <v>286.77</v>
      </c>
    </row>
    <row r="214" spans="1:9" ht="22.5" customHeight="1" x14ac:dyDescent="0.25">
      <c r="A214" s="200"/>
      <c r="B214" s="175"/>
      <c r="C214" s="187"/>
      <c r="D214" s="204"/>
      <c r="E214" s="204"/>
      <c r="F214" s="210"/>
      <c r="G214" s="105" t="s">
        <v>104</v>
      </c>
      <c r="H214" s="66">
        <v>20</v>
      </c>
      <c r="I214" s="38">
        <v>19.809999999999999</v>
      </c>
    </row>
    <row r="215" spans="1:9" ht="19.5" customHeight="1" x14ac:dyDescent="0.25">
      <c r="A215" s="200"/>
      <c r="B215" s="175"/>
      <c r="C215" s="187"/>
      <c r="D215" s="204"/>
      <c r="E215" s="204"/>
      <c r="F215" s="210"/>
      <c r="G215" s="105" t="s">
        <v>105</v>
      </c>
      <c r="H215" s="66">
        <v>85</v>
      </c>
      <c r="I215" s="38">
        <v>84.96</v>
      </c>
    </row>
    <row r="216" spans="1:9" ht="21" customHeight="1" x14ac:dyDescent="0.25">
      <c r="A216" s="200"/>
      <c r="B216" s="175"/>
      <c r="C216" s="187"/>
      <c r="D216" s="204"/>
      <c r="E216" s="204"/>
      <c r="F216" s="210"/>
      <c r="G216" s="105" t="s">
        <v>107</v>
      </c>
      <c r="H216" s="66">
        <v>77</v>
      </c>
      <c r="I216" s="38">
        <v>76.36</v>
      </c>
    </row>
    <row r="217" spans="1:9" ht="21" customHeight="1" x14ac:dyDescent="0.25">
      <c r="A217" s="200"/>
      <c r="B217" s="175"/>
      <c r="C217" s="187"/>
      <c r="D217" s="204"/>
      <c r="E217" s="204"/>
      <c r="F217" s="210"/>
      <c r="G217" s="105" t="s">
        <v>108</v>
      </c>
      <c r="H217" s="66">
        <v>252</v>
      </c>
      <c r="I217" s="38">
        <v>249.92</v>
      </c>
    </row>
    <row r="218" spans="1:9" ht="21.75" customHeight="1" x14ac:dyDescent="0.25">
      <c r="A218" s="200"/>
      <c r="B218" s="175"/>
      <c r="C218" s="187"/>
      <c r="D218" s="204"/>
      <c r="E218" s="204"/>
      <c r="F218" s="210"/>
      <c r="G218" s="105" t="s">
        <v>109</v>
      </c>
      <c r="H218" s="66">
        <v>30</v>
      </c>
      <c r="I218" s="38">
        <v>29.18</v>
      </c>
    </row>
    <row r="219" spans="1:9" ht="20.25" customHeight="1" x14ac:dyDescent="0.25">
      <c r="A219" s="200"/>
      <c r="B219" s="175"/>
      <c r="C219" s="187"/>
      <c r="D219" s="204"/>
      <c r="E219" s="204"/>
      <c r="F219" s="210"/>
      <c r="G219" s="15" t="s">
        <v>110</v>
      </c>
      <c r="H219" s="66">
        <v>63</v>
      </c>
      <c r="I219" s="38">
        <v>62.04</v>
      </c>
    </row>
    <row r="220" spans="1:9" ht="19.5" customHeight="1" x14ac:dyDescent="0.25">
      <c r="A220" s="201"/>
      <c r="B220" s="182"/>
      <c r="C220" s="188"/>
      <c r="D220" s="208"/>
      <c r="E220" s="208"/>
      <c r="F220" s="211"/>
      <c r="G220" s="15" t="s">
        <v>111</v>
      </c>
      <c r="H220" s="66">
        <v>5</v>
      </c>
      <c r="I220" s="38">
        <v>4.17</v>
      </c>
    </row>
    <row r="221" spans="1:9" ht="34.5" customHeight="1" thickBot="1" x14ac:dyDescent="0.3">
      <c r="A221" s="53" t="s">
        <v>115</v>
      </c>
      <c r="B221" s="110" t="s">
        <v>116</v>
      </c>
      <c r="C221" s="54" t="s">
        <v>61</v>
      </c>
      <c r="D221" s="100" t="s">
        <v>42</v>
      </c>
      <c r="E221" s="100" t="s">
        <v>119</v>
      </c>
      <c r="F221" s="107"/>
      <c r="G221" s="55" t="s">
        <v>86</v>
      </c>
      <c r="H221" s="71">
        <v>1643</v>
      </c>
      <c r="I221" s="86">
        <v>1643</v>
      </c>
    </row>
    <row r="222" spans="1:9" ht="86.25" customHeight="1" x14ac:dyDescent="0.25">
      <c r="A222" s="42" t="s">
        <v>2</v>
      </c>
      <c r="B222" s="43" t="s">
        <v>37</v>
      </c>
      <c r="C222" s="44"/>
      <c r="D222" s="45"/>
      <c r="E222" s="45"/>
      <c r="F222" s="46" t="s">
        <v>31</v>
      </c>
      <c r="G222" s="47"/>
      <c r="H222" s="65">
        <f>H224+H230+H234</f>
        <v>141808.09800000003</v>
      </c>
      <c r="I222" s="65">
        <f>I224+I230+I234</f>
        <v>136541.56</v>
      </c>
    </row>
    <row r="223" spans="1:9" ht="21.75" customHeight="1" x14ac:dyDescent="0.25">
      <c r="A223" s="49"/>
      <c r="B223" s="13" t="s">
        <v>13</v>
      </c>
      <c r="C223" s="32"/>
      <c r="D223" s="10"/>
      <c r="E223" s="10"/>
      <c r="F223" s="15"/>
      <c r="G223" s="15"/>
      <c r="H223" s="66"/>
      <c r="I223" s="38"/>
    </row>
    <row r="224" spans="1:9" ht="18" customHeight="1" x14ac:dyDescent="0.25">
      <c r="A224" s="176" t="s">
        <v>25</v>
      </c>
      <c r="B224" s="174" t="s">
        <v>34</v>
      </c>
      <c r="C224" s="186" t="s">
        <v>11</v>
      </c>
      <c r="D224" s="179" t="s">
        <v>119</v>
      </c>
      <c r="E224" s="31" t="s">
        <v>43</v>
      </c>
      <c r="F224" s="183" t="s">
        <v>33</v>
      </c>
      <c r="G224" s="183"/>
      <c r="H224" s="245">
        <f>H226+H227+H228+H229</f>
        <v>141363.86000000002</v>
      </c>
      <c r="I224" s="245">
        <f>I226+I227+I228+I229</f>
        <v>136097.94</v>
      </c>
    </row>
    <row r="225" spans="1:9" ht="27" customHeight="1" x14ac:dyDescent="0.25">
      <c r="A225" s="177"/>
      <c r="B225" s="175"/>
      <c r="C225" s="187"/>
      <c r="D225" s="180"/>
      <c r="E225" s="63"/>
      <c r="F225" s="184"/>
      <c r="G225" s="185"/>
      <c r="H225" s="246"/>
      <c r="I225" s="246"/>
    </row>
    <row r="226" spans="1:9" ht="30" customHeight="1" x14ac:dyDescent="0.25">
      <c r="A226" s="177"/>
      <c r="B226" s="175"/>
      <c r="C226" s="187"/>
      <c r="D226" s="180"/>
      <c r="E226" s="63"/>
      <c r="F226" s="184"/>
      <c r="G226" s="10" t="s">
        <v>118</v>
      </c>
      <c r="H226" s="72">
        <v>45053</v>
      </c>
      <c r="I226" s="78">
        <v>40000</v>
      </c>
    </row>
    <row r="227" spans="1:9" ht="27" customHeight="1" x14ac:dyDescent="0.25">
      <c r="A227" s="178"/>
      <c r="B227" s="182"/>
      <c r="C227" s="188"/>
      <c r="D227" s="181"/>
      <c r="E227" s="62"/>
      <c r="F227" s="185"/>
      <c r="G227" s="10" t="s">
        <v>138</v>
      </c>
      <c r="H227" s="158">
        <v>33689</v>
      </c>
      <c r="I227" s="78">
        <v>33634.28</v>
      </c>
    </row>
    <row r="228" spans="1:9" ht="27" customHeight="1" x14ac:dyDescent="0.25">
      <c r="A228" s="111"/>
      <c r="B228" s="99"/>
      <c r="C228" s="88"/>
      <c r="D228" s="112"/>
      <c r="E228" s="63"/>
      <c r="F228" s="95"/>
      <c r="G228" s="94" t="s">
        <v>142</v>
      </c>
      <c r="H228" s="124">
        <v>28933.32</v>
      </c>
      <c r="I228" s="78">
        <v>28829.38</v>
      </c>
    </row>
    <row r="229" spans="1:9" ht="27" customHeight="1" x14ac:dyDescent="0.25">
      <c r="A229" s="113"/>
      <c r="B229" s="115"/>
      <c r="C229" s="117"/>
      <c r="D229" s="114"/>
      <c r="E229" s="63"/>
      <c r="F229" s="116"/>
      <c r="G229" s="125" t="s">
        <v>145</v>
      </c>
      <c r="H229" s="157">
        <v>33688.54</v>
      </c>
      <c r="I229" s="78">
        <v>33634.28</v>
      </c>
    </row>
    <row r="230" spans="1:9" ht="26.25" customHeight="1" x14ac:dyDescent="0.25">
      <c r="A230" s="176" t="s">
        <v>26</v>
      </c>
      <c r="B230" s="225" t="s">
        <v>35</v>
      </c>
      <c r="C230" s="232" t="s">
        <v>11</v>
      </c>
      <c r="D230" s="203" t="s">
        <v>42</v>
      </c>
      <c r="E230" s="203" t="s">
        <v>43</v>
      </c>
      <c r="F230" s="183" t="s">
        <v>129</v>
      </c>
      <c r="G230" s="218"/>
      <c r="H230" s="245">
        <v>0</v>
      </c>
      <c r="I230" s="247"/>
    </row>
    <row r="231" spans="1:9" ht="21" customHeight="1" x14ac:dyDescent="0.25">
      <c r="A231" s="177"/>
      <c r="B231" s="225"/>
      <c r="C231" s="236"/>
      <c r="D231" s="204"/>
      <c r="E231" s="204"/>
      <c r="F231" s="184"/>
      <c r="G231" s="229"/>
      <c r="H231" s="259"/>
      <c r="I231" s="247"/>
    </row>
    <row r="232" spans="1:9" ht="16.5" customHeight="1" x14ac:dyDescent="0.25">
      <c r="A232" s="177"/>
      <c r="B232" s="225"/>
      <c r="C232" s="236"/>
      <c r="D232" s="204"/>
      <c r="E232" s="204"/>
      <c r="F232" s="184"/>
      <c r="G232" s="229"/>
      <c r="H232" s="259"/>
      <c r="I232" s="247"/>
    </row>
    <row r="233" spans="1:9" ht="0.75" customHeight="1" x14ac:dyDescent="0.25">
      <c r="A233" s="178"/>
      <c r="B233" s="225"/>
      <c r="C233" s="237"/>
      <c r="D233" s="208"/>
      <c r="E233" s="208"/>
      <c r="F233" s="185"/>
      <c r="G233" s="219"/>
      <c r="H233" s="246"/>
      <c r="I233" s="247"/>
    </row>
    <row r="234" spans="1:9" ht="18" customHeight="1" x14ac:dyDescent="0.25">
      <c r="A234" s="176" t="s">
        <v>27</v>
      </c>
      <c r="B234" s="226" t="s">
        <v>47</v>
      </c>
      <c r="C234" s="232" t="s">
        <v>11</v>
      </c>
      <c r="D234" s="203" t="s">
        <v>42</v>
      </c>
      <c r="E234" s="203" t="s">
        <v>43</v>
      </c>
      <c r="F234" s="183" t="s">
        <v>32</v>
      </c>
      <c r="G234" s="183" t="s">
        <v>117</v>
      </c>
      <c r="H234" s="245">
        <v>444.238</v>
      </c>
      <c r="I234" s="247">
        <v>443.62</v>
      </c>
    </row>
    <row r="235" spans="1:9" ht="36.75" customHeight="1" thickBot="1" x14ac:dyDescent="0.3">
      <c r="A235" s="214"/>
      <c r="B235" s="227"/>
      <c r="C235" s="233"/>
      <c r="D235" s="234"/>
      <c r="E235" s="234"/>
      <c r="F235" s="235"/>
      <c r="G235" s="235"/>
      <c r="H235" s="258"/>
      <c r="I235" s="248"/>
    </row>
    <row r="236" spans="1:9" ht="32.25" customHeight="1" x14ac:dyDescent="0.25">
      <c r="A236" s="250" t="s">
        <v>12</v>
      </c>
      <c r="B236" s="36" t="s">
        <v>36</v>
      </c>
      <c r="C236" s="228" t="s">
        <v>60</v>
      </c>
      <c r="D236" s="223"/>
      <c r="E236" s="223"/>
      <c r="F236" s="238" t="s">
        <v>41</v>
      </c>
      <c r="G236" s="223"/>
      <c r="H236" s="249">
        <f>H240+H245+H251+H256+H261+H266+H238</f>
        <v>144718.39000000001</v>
      </c>
      <c r="I236" s="249">
        <f>I240+I245+I251+I256+I261+I266+I238</f>
        <v>144342.07999999999</v>
      </c>
    </row>
    <row r="237" spans="1:9" ht="28.5" customHeight="1" x14ac:dyDescent="0.25">
      <c r="A237" s="251"/>
      <c r="B237" s="175" t="s">
        <v>28</v>
      </c>
      <c r="C237" s="213"/>
      <c r="D237" s="185"/>
      <c r="E237" s="185"/>
      <c r="F237" s="210"/>
      <c r="G237" s="185"/>
      <c r="H237" s="246"/>
      <c r="I237" s="246"/>
    </row>
    <row r="238" spans="1:9" ht="47.25" x14ac:dyDescent="0.25">
      <c r="A238" s="251"/>
      <c r="B238" s="175"/>
      <c r="C238" s="106" t="s">
        <v>49</v>
      </c>
      <c r="D238" s="27">
        <v>41787</v>
      </c>
      <c r="E238" s="27">
        <v>42004</v>
      </c>
      <c r="F238" s="210"/>
      <c r="G238" s="15"/>
      <c r="H238" s="73">
        <f>H239</f>
        <v>6102</v>
      </c>
      <c r="I238" s="73">
        <f>I239</f>
        <v>6101.65</v>
      </c>
    </row>
    <row r="239" spans="1:9" x14ac:dyDescent="0.25">
      <c r="A239" s="251"/>
      <c r="B239" s="175"/>
      <c r="C239" s="17"/>
      <c r="D239" s="28"/>
      <c r="E239" s="29"/>
      <c r="F239" s="210"/>
      <c r="G239" s="15" t="s">
        <v>72</v>
      </c>
      <c r="H239" s="70">
        <v>6102</v>
      </c>
      <c r="I239" s="38">
        <v>6101.65</v>
      </c>
    </row>
    <row r="240" spans="1:9" ht="47.25" x14ac:dyDescent="0.25">
      <c r="A240" s="251"/>
      <c r="B240" s="175"/>
      <c r="C240" s="30" t="s">
        <v>51</v>
      </c>
      <c r="D240" s="12" t="s">
        <v>42</v>
      </c>
      <c r="E240" s="12" t="s">
        <v>43</v>
      </c>
      <c r="F240" s="210"/>
      <c r="G240" s="18"/>
      <c r="H240" s="74">
        <f>H242+H243+H244</f>
        <v>19890</v>
      </c>
      <c r="I240" s="74">
        <f>I242+I243+I244</f>
        <v>19883.25</v>
      </c>
    </row>
    <row r="241" spans="1:9" ht="19.5" customHeight="1" x14ac:dyDescent="0.25">
      <c r="A241" s="251"/>
      <c r="B241" s="175"/>
      <c r="C241" s="82" t="s">
        <v>65</v>
      </c>
      <c r="D241" s="183"/>
      <c r="E241" s="183"/>
      <c r="F241" s="210"/>
      <c r="G241" s="19"/>
      <c r="H241" s="75"/>
      <c r="I241" s="37"/>
    </row>
    <row r="242" spans="1:9" ht="20.25" customHeight="1" x14ac:dyDescent="0.25">
      <c r="A242" s="251"/>
      <c r="B242" s="175"/>
      <c r="C242" s="209"/>
      <c r="D242" s="184"/>
      <c r="E242" s="184"/>
      <c r="F242" s="210"/>
      <c r="G242" s="20" t="s">
        <v>112</v>
      </c>
      <c r="H242" s="75">
        <v>563.49</v>
      </c>
      <c r="I242" s="37">
        <v>563.32000000000005</v>
      </c>
    </row>
    <row r="243" spans="1:9" ht="20.25" customHeight="1" x14ac:dyDescent="0.25">
      <c r="A243" s="251"/>
      <c r="B243" s="175"/>
      <c r="C243" s="210"/>
      <c r="D243" s="184"/>
      <c r="E243" s="184"/>
      <c r="F243" s="210"/>
      <c r="G243" s="15" t="s">
        <v>72</v>
      </c>
      <c r="H243" s="66">
        <v>1107</v>
      </c>
      <c r="I243" s="38">
        <v>1106</v>
      </c>
    </row>
    <row r="244" spans="1:9" ht="20.25" customHeight="1" x14ac:dyDescent="0.25">
      <c r="A244" s="251"/>
      <c r="B244" s="175"/>
      <c r="C244" s="210"/>
      <c r="D244" s="184"/>
      <c r="E244" s="184"/>
      <c r="F244" s="210"/>
      <c r="G244" s="20" t="s">
        <v>113</v>
      </c>
      <c r="H244" s="75">
        <v>18219.509999999998</v>
      </c>
      <c r="I244" s="37">
        <v>18213.93</v>
      </c>
    </row>
    <row r="245" spans="1:9" ht="47.25" x14ac:dyDescent="0.25">
      <c r="A245" s="251"/>
      <c r="B245" s="175"/>
      <c r="C245" s="30" t="s">
        <v>52</v>
      </c>
      <c r="D245" s="12" t="s">
        <v>42</v>
      </c>
      <c r="E245" s="12" t="s">
        <v>43</v>
      </c>
      <c r="F245" s="210"/>
      <c r="G245" s="21"/>
      <c r="H245" s="74">
        <f>H247+H248+H249+H250</f>
        <v>37365.39</v>
      </c>
      <c r="I245" s="74">
        <f>I247+I248+I249+I250</f>
        <v>36999.299999999996</v>
      </c>
    </row>
    <row r="246" spans="1:9" ht="18.75" customHeight="1" x14ac:dyDescent="0.25">
      <c r="A246" s="251"/>
      <c r="B246" s="175"/>
      <c r="C246" s="82" t="s">
        <v>65</v>
      </c>
      <c r="D246" s="183"/>
      <c r="E246" s="183"/>
      <c r="F246" s="210"/>
      <c r="G246" s="20"/>
      <c r="H246" s="75"/>
      <c r="I246" s="37"/>
    </row>
    <row r="247" spans="1:9" ht="20.25" customHeight="1" x14ac:dyDescent="0.25">
      <c r="A247" s="251"/>
      <c r="B247" s="175"/>
      <c r="C247" s="209"/>
      <c r="D247" s="184"/>
      <c r="E247" s="184"/>
      <c r="F247" s="210"/>
      <c r="G247" s="20" t="s">
        <v>112</v>
      </c>
      <c r="H247" s="75">
        <v>855.28</v>
      </c>
      <c r="I247" s="37">
        <v>855.18</v>
      </c>
    </row>
    <row r="248" spans="1:9" ht="20.25" customHeight="1" x14ac:dyDescent="0.25">
      <c r="A248" s="251"/>
      <c r="B248" s="175"/>
      <c r="C248" s="210"/>
      <c r="D248" s="184"/>
      <c r="E248" s="184"/>
      <c r="F248" s="210"/>
      <c r="G248" s="15" t="s">
        <v>72</v>
      </c>
      <c r="H248" s="66">
        <v>8658</v>
      </c>
      <c r="I248" s="38">
        <f>4249.26+4044.81</f>
        <v>8294.07</v>
      </c>
    </row>
    <row r="249" spans="1:9" ht="21" customHeight="1" x14ac:dyDescent="0.25">
      <c r="A249" s="251"/>
      <c r="B249" s="175"/>
      <c r="C249" s="211"/>
      <c r="D249" s="185"/>
      <c r="E249" s="185"/>
      <c r="F249" s="210"/>
      <c r="G249" s="20" t="s">
        <v>113</v>
      </c>
      <c r="H249" s="75">
        <v>27652.11</v>
      </c>
      <c r="I249" s="37">
        <v>27650.959999999999</v>
      </c>
    </row>
    <row r="250" spans="1:9" ht="21" customHeight="1" x14ac:dyDescent="0.25">
      <c r="A250" s="251"/>
      <c r="B250" s="175"/>
      <c r="C250" s="96"/>
      <c r="D250" s="97"/>
      <c r="E250" s="97"/>
      <c r="F250" s="210"/>
      <c r="G250" s="20" t="s">
        <v>137</v>
      </c>
      <c r="H250" s="75">
        <v>200</v>
      </c>
      <c r="I250" s="37">
        <v>199.09</v>
      </c>
    </row>
    <row r="251" spans="1:9" ht="32.25" customHeight="1" x14ac:dyDescent="0.25">
      <c r="A251" s="251"/>
      <c r="B251" s="175"/>
      <c r="C251" s="30" t="s">
        <v>53</v>
      </c>
      <c r="D251" s="12" t="s">
        <v>42</v>
      </c>
      <c r="E251" s="12" t="s">
        <v>43</v>
      </c>
      <c r="F251" s="210"/>
      <c r="G251" s="20"/>
      <c r="H251" s="74">
        <f>H253+H254+H255</f>
        <v>17563.560000000001</v>
      </c>
      <c r="I251" s="74">
        <f>I253+I254+I255</f>
        <v>17562.64</v>
      </c>
    </row>
    <row r="252" spans="1:9" ht="18" customHeight="1" x14ac:dyDescent="0.25">
      <c r="A252" s="251"/>
      <c r="B252" s="175"/>
      <c r="C252" s="82" t="s">
        <v>65</v>
      </c>
      <c r="D252" s="183"/>
      <c r="E252" s="183"/>
      <c r="F252" s="210"/>
      <c r="G252" s="20"/>
      <c r="H252" s="75"/>
      <c r="I252" s="37"/>
    </row>
    <row r="253" spans="1:9" ht="18.75" customHeight="1" x14ac:dyDescent="0.25">
      <c r="A253" s="251"/>
      <c r="B253" s="175"/>
      <c r="C253" s="209"/>
      <c r="D253" s="184"/>
      <c r="E253" s="184"/>
      <c r="F253" s="210"/>
      <c r="G253" s="20" t="s">
        <v>112</v>
      </c>
      <c r="H253" s="75">
        <v>440.72</v>
      </c>
      <c r="I253" s="37">
        <v>440.71</v>
      </c>
    </row>
    <row r="254" spans="1:9" ht="20.25" customHeight="1" x14ac:dyDescent="0.25">
      <c r="A254" s="251"/>
      <c r="B254" s="175"/>
      <c r="C254" s="210"/>
      <c r="D254" s="184"/>
      <c r="E254" s="184"/>
      <c r="F254" s="210"/>
      <c r="G254" s="15" t="s">
        <v>72</v>
      </c>
      <c r="H254" s="66">
        <v>2874</v>
      </c>
      <c r="I254" s="38">
        <f>427.38+2445.71</f>
        <v>2873.09</v>
      </c>
    </row>
    <row r="255" spans="1:9" ht="21.75" customHeight="1" x14ac:dyDescent="0.25">
      <c r="A255" s="251"/>
      <c r="B255" s="175"/>
      <c r="C255" s="211"/>
      <c r="D255" s="185"/>
      <c r="E255" s="185"/>
      <c r="F255" s="210"/>
      <c r="G255" s="20" t="s">
        <v>113</v>
      </c>
      <c r="H255" s="75">
        <v>14248.84</v>
      </c>
      <c r="I255" s="37">
        <v>14248.84</v>
      </c>
    </row>
    <row r="256" spans="1:9" ht="31.5" x14ac:dyDescent="0.25">
      <c r="A256" s="251"/>
      <c r="B256" s="175"/>
      <c r="C256" s="30" t="s">
        <v>55</v>
      </c>
      <c r="D256" s="12" t="s">
        <v>42</v>
      </c>
      <c r="E256" s="12" t="s">
        <v>43</v>
      </c>
      <c r="F256" s="210"/>
      <c r="G256" s="20"/>
      <c r="H256" s="74">
        <f>H258+H259+H260</f>
        <v>13097.3</v>
      </c>
      <c r="I256" s="74">
        <f>I258+I259+I260</f>
        <v>13096.42</v>
      </c>
    </row>
    <row r="257" spans="1:9" ht="20.25" customHeight="1" x14ac:dyDescent="0.25">
      <c r="A257" s="251"/>
      <c r="B257" s="175"/>
      <c r="C257" s="82" t="s">
        <v>65</v>
      </c>
      <c r="D257" s="183"/>
      <c r="E257" s="183"/>
      <c r="F257" s="210"/>
      <c r="G257" s="20"/>
      <c r="H257" s="75"/>
      <c r="I257" s="37"/>
    </row>
    <row r="258" spans="1:9" ht="21" customHeight="1" x14ac:dyDescent="0.25">
      <c r="A258" s="251"/>
      <c r="B258" s="175"/>
      <c r="C258" s="209"/>
      <c r="D258" s="184"/>
      <c r="E258" s="184"/>
      <c r="F258" s="210"/>
      <c r="G258" s="20" t="s">
        <v>112</v>
      </c>
      <c r="H258" s="75">
        <v>348.34</v>
      </c>
      <c r="I258" s="37">
        <v>348.34</v>
      </c>
    </row>
    <row r="259" spans="1:9" ht="18" customHeight="1" x14ac:dyDescent="0.25">
      <c r="A259" s="251"/>
      <c r="B259" s="175"/>
      <c r="C259" s="210"/>
      <c r="D259" s="184"/>
      <c r="E259" s="184"/>
      <c r="F259" s="210"/>
      <c r="G259" s="15" t="s">
        <v>72</v>
      </c>
      <c r="H259" s="66">
        <v>1486</v>
      </c>
      <c r="I259" s="38">
        <f>1247.52+237.61</f>
        <v>1485.13</v>
      </c>
    </row>
    <row r="260" spans="1:9" ht="18.75" customHeight="1" x14ac:dyDescent="0.25">
      <c r="A260" s="251"/>
      <c r="B260" s="175"/>
      <c r="C260" s="211"/>
      <c r="D260" s="185"/>
      <c r="E260" s="185"/>
      <c r="F260" s="210"/>
      <c r="G260" s="20" t="s">
        <v>113</v>
      </c>
      <c r="H260" s="75">
        <v>11262.96</v>
      </c>
      <c r="I260" s="37">
        <v>11262.95</v>
      </c>
    </row>
    <row r="261" spans="1:9" ht="16.5" customHeight="1" x14ac:dyDescent="0.25">
      <c r="A261" s="251"/>
      <c r="B261" s="175"/>
      <c r="C261" s="34" t="s">
        <v>54</v>
      </c>
      <c r="D261" s="12" t="s">
        <v>42</v>
      </c>
      <c r="E261" s="12" t="s">
        <v>43</v>
      </c>
      <c r="F261" s="210"/>
      <c r="G261" s="20"/>
      <c r="H261" s="74">
        <f>H263+H264+H265</f>
        <v>22120.22</v>
      </c>
      <c r="I261" s="74">
        <f>I263+I264+I265</f>
        <v>22119.06</v>
      </c>
    </row>
    <row r="262" spans="1:9" ht="18.75" customHeight="1" x14ac:dyDescent="0.25">
      <c r="A262" s="251"/>
      <c r="B262" s="175"/>
      <c r="C262" s="82" t="s">
        <v>65</v>
      </c>
      <c r="D262" s="183"/>
      <c r="E262" s="183"/>
      <c r="F262" s="210"/>
      <c r="G262" s="20"/>
      <c r="H262" s="75"/>
      <c r="I262" s="37"/>
    </row>
    <row r="263" spans="1:9" ht="20.25" customHeight="1" x14ac:dyDescent="0.25">
      <c r="A263" s="251"/>
      <c r="B263" s="175"/>
      <c r="C263" s="209"/>
      <c r="D263" s="184"/>
      <c r="E263" s="184"/>
      <c r="F263" s="210"/>
      <c r="G263" s="20" t="s">
        <v>112</v>
      </c>
      <c r="H263" s="75">
        <v>581.41</v>
      </c>
      <c r="I263" s="37">
        <v>581.38</v>
      </c>
    </row>
    <row r="264" spans="1:9" ht="17.25" customHeight="1" x14ac:dyDescent="0.25">
      <c r="A264" s="251"/>
      <c r="B264" s="175"/>
      <c r="C264" s="210"/>
      <c r="D264" s="184"/>
      <c r="E264" s="184"/>
      <c r="F264" s="210"/>
      <c r="G264" s="15" t="s">
        <v>72</v>
      </c>
      <c r="H264" s="66">
        <v>2740</v>
      </c>
      <c r="I264" s="38">
        <v>2739.75</v>
      </c>
    </row>
    <row r="265" spans="1:9" ht="18.75" customHeight="1" x14ac:dyDescent="0.25">
      <c r="A265" s="251"/>
      <c r="B265" s="175"/>
      <c r="C265" s="211"/>
      <c r="D265" s="185"/>
      <c r="E265" s="185"/>
      <c r="F265" s="210"/>
      <c r="G265" s="20" t="s">
        <v>113</v>
      </c>
      <c r="H265" s="75">
        <v>18798.810000000001</v>
      </c>
      <c r="I265" s="37">
        <v>18797.93</v>
      </c>
    </row>
    <row r="266" spans="1:9" ht="47.25" x14ac:dyDescent="0.25">
      <c r="A266" s="251"/>
      <c r="B266" s="175"/>
      <c r="C266" s="34" t="s">
        <v>56</v>
      </c>
      <c r="D266" s="12" t="s">
        <v>42</v>
      </c>
      <c r="E266" s="12" t="s">
        <v>43</v>
      </c>
      <c r="F266" s="210"/>
      <c r="G266" s="20"/>
      <c r="H266" s="74">
        <f>H268+H269</f>
        <v>28579.920000000002</v>
      </c>
      <c r="I266" s="74">
        <f>I268+I269</f>
        <v>28579.759999999998</v>
      </c>
    </row>
    <row r="267" spans="1:9" ht="18" customHeight="1" x14ac:dyDescent="0.25">
      <c r="A267" s="251"/>
      <c r="B267" s="175"/>
      <c r="C267" s="82" t="s">
        <v>65</v>
      </c>
      <c r="D267" s="242"/>
      <c r="E267" s="242"/>
      <c r="F267" s="210"/>
      <c r="G267" s="20"/>
      <c r="H267" s="76"/>
      <c r="I267" s="39"/>
    </row>
    <row r="268" spans="1:9" ht="18.75" customHeight="1" x14ac:dyDescent="0.25">
      <c r="A268" s="251"/>
      <c r="B268" s="175"/>
      <c r="C268" s="240"/>
      <c r="D268" s="243"/>
      <c r="E268" s="243"/>
      <c r="F268" s="210"/>
      <c r="G268" s="20" t="s">
        <v>112</v>
      </c>
      <c r="H268" s="75">
        <v>857.49</v>
      </c>
      <c r="I268" s="37">
        <v>857.39</v>
      </c>
    </row>
    <row r="269" spans="1:9" ht="21" customHeight="1" thickBot="1" x14ac:dyDescent="0.3">
      <c r="A269" s="252"/>
      <c r="B269" s="212"/>
      <c r="C269" s="241"/>
      <c r="D269" s="244"/>
      <c r="E269" s="244"/>
      <c r="F269" s="239"/>
      <c r="G269" s="40" t="s">
        <v>113</v>
      </c>
      <c r="H269" s="77">
        <v>27722.43</v>
      </c>
      <c r="I269" s="41">
        <v>27722.37</v>
      </c>
    </row>
    <row r="272" spans="1:9" x14ac:dyDescent="0.25">
      <c r="B272" s="60" t="s">
        <v>132</v>
      </c>
    </row>
    <row r="273" spans="2:2" x14ac:dyDescent="0.25">
      <c r="B273" s="61">
        <v>2283081</v>
      </c>
    </row>
  </sheetData>
  <mergeCells count="158">
    <mergeCell ref="H236:H237"/>
    <mergeCell ref="I236:I237"/>
    <mergeCell ref="F236:F269"/>
    <mergeCell ref="G236:G237"/>
    <mergeCell ref="B237:B269"/>
    <mergeCell ref="D241:D244"/>
    <mergeCell ref="E241:E244"/>
    <mergeCell ref="C242:C244"/>
    <mergeCell ref="D246:D249"/>
    <mergeCell ref="E246:E249"/>
    <mergeCell ref="C247:C249"/>
    <mergeCell ref="D252:D255"/>
    <mergeCell ref="A236:A269"/>
    <mergeCell ref="C236:C237"/>
    <mergeCell ref="D236:D237"/>
    <mergeCell ref="E236:E237"/>
    <mergeCell ref="E252:E255"/>
    <mergeCell ref="C253:C255"/>
    <mergeCell ref="D257:D260"/>
    <mergeCell ref="E257:E260"/>
    <mergeCell ref="C258:C260"/>
    <mergeCell ref="D262:D265"/>
    <mergeCell ref="E262:E265"/>
    <mergeCell ref="C263:C265"/>
    <mergeCell ref="D267:D269"/>
    <mergeCell ref="E267:E269"/>
    <mergeCell ref="C268:C269"/>
    <mergeCell ref="I230:I233"/>
    <mergeCell ref="A234:A235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A230:A233"/>
    <mergeCell ref="B230:B233"/>
    <mergeCell ref="C230:C233"/>
    <mergeCell ref="D230:D233"/>
    <mergeCell ref="E230:E233"/>
    <mergeCell ref="F230:F233"/>
    <mergeCell ref="G230:G233"/>
    <mergeCell ref="H230:H233"/>
    <mergeCell ref="A224:A227"/>
    <mergeCell ref="B224:B227"/>
    <mergeCell ref="C224:C227"/>
    <mergeCell ref="D224:D227"/>
    <mergeCell ref="F224:F227"/>
    <mergeCell ref="G224:G225"/>
    <mergeCell ref="C171:C179"/>
    <mergeCell ref="D181:D189"/>
    <mergeCell ref="E181:E189"/>
    <mergeCell ref="C182:C189"/>
    <mergeCell ref="D191:D198"/>
    <mergeCell ref="E191:E198"/>
    <mergeCell ref="C192:C198"/>
    <mergeCell ref="H224:H225"/>
    <mergeCell ref="I224:I225"/>
    <mergeCell ref="G138:G139"/>
    <mergeCell ref="D140:D157"/>
    <mergeCell ref="E140:E157"/>
    <mergeCell ref="C141:C157"/>
    <mergeCell ref="D159:D167"/>
    <mergeCell ref="E159:E167"/>
    <mergeCell ref="C160:C167"/>
    <mergeCell ref="A128:A135"/>
    <mergeCell ref="B128:B135"/>
    <mergeCell ref="F128:F135"/>
    <mergeCell ref="C131:C136"/>
    <mergeCell ref="A138:A220"/>
    <mergeCell ref="B138:B220"/>
    <mergeCell ref="D138:D139"/>
    <mergeCell ref="E138:E139"/>
    <mergeCell ref="F138:F220"/>
    <mergeCell ref="D170:D179"/>
    <mergeCell ref="D200:D208"/>
    <mergeCell ref="E200:E208"/>
    <mergeCell ref="C201:C208"/>
    <mergeCell ref="D211:D220"/>
    <mergeCell ref="E211:E220"/>
    <mergeCell ref="C212:C220"/>
    <mergeCell ref="E170:E179"/>
    <mergeCell ref="G119:G120"/>
    <mergeCell ref="H119:H120"/>
    <mergeCell ref="I119:I120"/>
    <mergeCell ref="C122:C123"/>
    <mergeCell ref="D122:D123"/>
    <mergeCell ref="E122:E123"/>
    <mergeCell ref="D115:D118"/>
    <mergeCell ref="E115:E118"/>
    <mergeCell ref="C116:C118"/>
    <mergeCell ref="A119:A123"/>
    <mergeCell ref="B119:B123"/>
    <mergeCell ref="F119:F123"/>
    <mergeCell ref="D105:D108"/>
    <mergeCell ref="E105:E108"/>
    <mergeCell ref="C106:C108"/>
    <mergeCell ref="D110:D112"/>
    <mergeCell ref="E110:E112"/>
    <mergeCell ref="C111:C112"/>
    <mergeCell ref="A75:A118"/>
    <mergeCell ref="B75:B118"/>
    <mergeCell ref="F75:F118"/>
    <mergeCell ref="E89:E93"/>
    <mergeCell ref="C90:C93"/>
    <mergeCell ref="D95:D98"/>
    <mergeCell ref="E95:E98"/>
    <mergeCell ref="C96:C98"/>
    <mergeCell ref="D100:D102"/>
    <mergeCell ref="E100:E102"/>
    <mergeCell ref="C101:C102"/>
    <mergeCell ref="E68:E73"/>
    <mergeCell ref="C69:C73"/>
    <mergeCell ref="D77:D82"/>
    <mergeCell ref="E77:E82"/>
    <mergeCell ref="C78:C82"/>
    <mergeCell ref="D89:D93"/>
    <mergeCell ref="I8:I10"/>
    <mergeCell ref="D9:D10"/>
    <mergeCell ref="E9:E10"/>
    <mergeCell ref="D54:D60"/>
    <mergeCell ref="E54:E60"/>
    <mergeCell ref="C55:C60"/>
    <mergeCell ref="D62:D65"/>
    <mergeCell ref="E62:E65"/>
    <mergeCell ref="C63:C65"/>
    <mergeCell ref="D37:D41"/>
    <mergeCell ref="E37:E41"/>
    <mergeCell ref="C38:C41"/>
    <mergeCell ref="D45:D51"/>
    <mergeCell ref="E45:E51"/>
    <mergeCell ref="C46:C51"/>
    <mergeCell ref="A15:A73"/>
    <mergeCell ref="B15:B73"/>
    <mergeCell ref="D15:D16"/>
    <mergeCell ref="E15:E16"/>
    <mergeCell ref="F15:F73"/>
    <mergeCell ref="C18:C22"/>
    <mergeCell ref="G2:H2"/>
    <mergeCell ref="G3:H3"/>
    <mergeCell ref="G4:H4"/>
    <mergeCell ref="A6:H6"/>
    <mergeCell ref="B7:H7"/>
    <mergeCell ref="A8:A10"/>
    <mergeCell ref="B8:B10"/>
    <mergeCell ref="C8:C10"/>
    <mergeCell ref="F8:F10"/>
    <mergeCell ref="G8:G10"/>
    <mergeCell ref="D27:D29"/>
    <mergeCell ref="E27:E29"/>
    <mergeCell ref="C28:C29"/>
    <mergeCell ref="D31:D35"/>
    <mergeCell ref="E31:E35"/>
    <mergeCell ref="C32:C35"/>
    <mergeCell ref="H8:H10"/>
    <mergeCell ref="D68:D73"/>
  </mergeCells>
  <pageMargins left="0.26" right="0.17" top="0.34" bottom="0.1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решен.</vt:lpstr>
      <vt:lpstr>с доп.фин</vt:lpstr>
      <vt:lpstr>решен.!Заголовки_для_печати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2015-01-20T10:41:06Z</cp:lastPrinted>
  <dcterms:created xsi:type="dcterms:W3CDTF">2005-05-11T09:34:44Z</dcterms:created>
  <dcterms:modified xsi:type="dcterms:W3CDTF">2019-12-24T06:37:01Z</dcterms:modified>
</cp:coreProperties>
</file>