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1340" windowHeight="6795" tabRatio="694" activeTab="2"/>
  </bookViews>
  <sheets>
    <sheet name="прил.1" sheetId="51" r:id="rId1"/>
    <sheet name="прил.2" sheetId="52" r:id="rId2"/>
    <sheet name="прил.3" sheetId="53" r:id="rId3"/>
    <sheet name="прил.4" sheetId="54" r:id="rId4"/>
  </sheets>
  <definedNames>
    <definedName name="_xlnm.Print_Titles" localSheetId="0">прил.1!$6:$7</definedName>
    <definedName name="_xlnm.Print_Titles" localSheetId="1">прил.2!$5:$6</definedName>
    <definedName name="_xlnm.Print_Titles" localSheetId="2">прил.3!$5:$6</definedName>
  </definedNames>
  <calcPr calcId="125725"/>
</workbook>
</file>

<file path=xl/calcChain.xml><?xml version="1.0" encoding="utf-8"?>
<calcChain xmlns="http://schemas.openxmlformats.org/spreadsheetml/2006/main">
  <c r="G27" i="52"/>
  <c r="G26"/>
  <c r="G25"/>
  <c r="G24"/>
  <c r="G23"/>
  <c r="G22"/>
  <c r="D56"/>
  <c r="D57"/>
  <c r="D58"/>
  <c r="D59"/>
  <c r="D60"/>
  <c r="D61"/>
  <c r="D62"/>
  <c r="D63"/>
  <c r="G54"/>
  <c r="G35" i="53"/>
  <c r="D84"/>
  <c r="E83"/>
  <c r="E80" s="1"/>
  <c r="D82"/>
  <c r="D81"/>
  <c r="K80"/>
  <c r="J80"/>
  <c r="I80"/>
  <c r="H80"/>
  <c r="G80"/>
  <c r="F80"/>
  <c r="D78"/>
  <c r="K75"/>
  <c r="J75"/>
  <c r="I75"/>
  <c r="H75"/>
  <c r="G75"/>
  <c r="F75"/>
  <c r="E75"/>
  <c r="D75"/>
  <c r="D74"/>
  <c r="D73"/>
  <c r="K70"/>
  <c r="J70"/>
  <c r="I70"/>
  <c r="H70"/>
  <c r="G70"/>
  <c r="F70"/>
  <c r="E70"/>
  <c r="D68"/>
  <c r="D65" s="1"/>
  <c r="D67"/>
  <c r="D66"/>
  <c r="K65"/>
  <c r="J65"/>
  <c r="I65"/>
  <c r="H65"/>
  <c r="G65"/>
  <c r="F65"/>
  <c r="E65"/>
  <c r="K64"/>
  <c r="J64"/>
  <c r="I64"/>
  <c r="H64"/>
  <c r="G64"/>
  <c r="E64"/>
  <c r="K63"/>
  <c r="K60" s="1"/>
  <c r="J63"/>
  <c r="I63"/>
  <c r="H63"/>
  <c r="H60" s="1"/>
  <c r="G63"/>
  <c r="G60" s="1"/>
  <c r="F63"/>
  <c r="E63"/>
  <c r="F62"/>
  <c r="F60" s="1"/>
  <c r="E62"/>
  <c r="F61"/>
  <c r="E61"/>
  <c r="D61" s="1"/>
  <c r="I60"/>
  <c r="D59"/>
  <c r="D58"/>
  <c r="D57"/>
  <c r="D56"/>
  <c r="K55"/>
  <c r="J55"/>
  <c r="I55"/>
  <c r="H55"/>
  <c r="G55"/>
  <c r="F55"/>
  <c r="E55"/>
  <c r="D54"/>
  <c r="D53"/>
  <c r="D52"/>
  <c r="D51"/>
  <c r="K50"/>
  <c r="J50"/>
  <c r="I50"/>
  <c r="H50"/>
  <c r="G50"/>
  <c r="F50"/>
  <c r="E50"/>
  <c r="D49"/>
  <c r="D48"/>
  <c r="D47"/>
  <c r="D46"/>
  <c r="K45"/>
  <c r="J45"/>
  <c r="I45"/>
  <c r="H45"/>
  <c r="G45"/>
  <c r="F45"/>
  <c r="E45"/>
  <c r="D44"/>
  <c r="D43"/>
  <c r="D42"/>
  <c r="D41"/>
  <c r="K40"/>
  <c r="J40"/>
  <c r="I40"/>
  <c r="H40"/>
  <c r="G40"/>
  <c r="F40"/>
  <c r="E40"/>
  <c r="J38"/>
  <c r="J18" s="1"/>
  <c r="J10" s="1"/>
  <c r="J37"/>
  <c r="D37" s="1"/>
  <c r="J36"/>
  <c r="K35"/>
  <c r="I35"/>
  <c r="H35"/>
  <c r="F35"/>
  <c r="E35"/>
  <c r="D34"/>
  <c r="D33"/>
  <c r="D32"/>
  <c r="D31"/>
  <c r="K30"/>
  <c r="J30"/>
  <c r="I30"/>
  <c r="H30"/>
  <c r="G30"/>
  <c r="F30"/>
  <c r="E30"/>
  <c r="D29"/>
  <c r="D28"/>
  <c r="D25" s="1"/>
  <c r="D27"/>
  <c r="D26"/>
  <c r="K25"/>
  <c r="J25"/>
  <c r="I25"/>
  <c r="H25"/>
  <c r="G25"/>
  <c r="F25"/>
  <c r="E25"/>
  <c r="D24"/>
  <c r="H23"/>
  <c r="D23" s="1"/>
  <c r="D22"/>
  <c r="D17" s="1"/>
  <c r="D21"/>
  <c r="K20"/>
  <c r="J20"/>
  <c r="I20"/>
  <c r="G20"/>
  <c r="F20"/>
  <c r="E20"/>
  <c r="K19"/>
  <c r="K11" s="1"/>
  <c r="J19"/>
  <c r="J11" s="1"/>
  <c r="I19"/>
  <c r="H19"/>
  <c r="H11" s="1"/>
  <c r="G19"/>
  <c r="G11" s="1"/>
  <c r="F19"/>
  <c r="F11" s="1"/>
  <c r="E19"/>
  <c r="K18"/>
  <c r="K15" s="1"/>
  <c r="I18"/>
  <c r="I10" s="1"/>
  <c r="G18"/>
  <c r="G10" s="1"/>
  <c r="F18"/>
  <c r="E18"/>
  <c r="E10" s="1"/>
  <c r="K17"/>
  <c r="K9" s="1"/>
  <c r="I17"/>
  <c r="I9" s="1"/>
  <c r="H17"/>
  <c r="G17"/>
  <c r="G9" s="1"/>
  <c r="F17"/>
  <c r="F9" s="1"/>
  <c r="E17"/>
  <c r="E9" s="1"/>
  <c r="K16"/>
  <c r="I16"/>
  <c r="I15" s="1"/>
  <c r="H16"/>
  <c r="H8" s="1"/>
  <c r="G16"/>
  <c r="F16"/>
  <c r="E16"/>
  <c r="E15" s="1"/>
  <c r="F15"/>
  <c r="I11"/>
  <c r="E11"/>
  <c r="F10"/>
  <c r="H9"/>
  <c r="K8"/>
  <c r="F8"/>
  <c r="F7" s="1"/>
  <c r="D50" l="1"/>
  <c r="D19"/>
  <c r="E60"/>
  <c r="D70"/>
  <c r="G15"/>
  <c r="E8"/>
  <c r="E7" s="1"/>
  <c r="K10"/>
  <c r="K7" s="1"/>
  <c r="D55"/>
  <c r="J60"/>
  <c r="D60" s="1"/>
  <c r="I8"/>
  <c r="I7" s="1"/>
  <c r="D30"/>
  <c r="J35"/>
  <c r="G8"/>
  <c r="G7" s="1"/>
  <c r="D40"/>
  <c r="D45"/>
  <c r="D63"/>
  <c r="D62"/>
  <c r="D9" s="1"/>
  <c r="H18"/>
  <c r="H20"/>
  <c r="D20" s="1"/>
  <c r="D36"/>
  <c r="D38"/>
  <c r="D18" s="1"/>
  <c r="D64"/>
  <c r="D11" s="1"/>
  <c r="D83"/>
  <c r="D80" s="1"/>
  <c r="J16"/>
  <c r="J17"/>
  <c r="J9" s="1"/>
  <c r="H15" l="1"/>
  <c r="H10"/>
  <c r="H7" s="1"/>
  <c r="D10"/>
  <c r="J15"/>
  <c r="J8"/>
  <c r="J7" s="1"/>
  <c r="D16"/>
  <c r="D35"/>
  <c r="D15" l="1"/>
  <c r="D8"/>
  <c r="D7" s="1"/>
  <c r="D79" i="52" l="1"/>
  <c r="G76"/>
  <c r="D76" s="1"/>
  <c r="G21"/>
  <c r="G39"/>
  <c r="F53"/>
  <c r="F21" s="1"/>
  <c r="D67"/>
  <c r="D68"/>
  <c r="D69"/>
  <c r="D70"/>
  <c r="D71"/>
  <c r="D72"/>
  <c r="F54"/>
  <c r="D54" s="1"/>
  <c r="F82"/>
  <c r="G82"/>
  <c r="H82"/>
  <c r="I82"/>
  <c r="J82"/>
  <c r="K82"/>
  <c r="L82"/>
  <c r="E85"/>
  <c r="E82" s="1"/>
  <c r="F39" l="1"/>
  <c r="H21"/>
  <c r="H9" s="1"/>
  <c r="E100"/>
  <c r="E99"/>
  <c r="D99" s="1"/>
  <c r="E98"/>
  <c r="E97"/>
  <c r="D97" s="1"/>
  <c r="E96"/>
  <c r="E53"/>
  <c r="E51" s="1"/>
  <c r="E47"/>
  <c r="D47" s="1"/>
  <c r="E45"/>
  <c r="D45" s="1"/>
  <c r="E44"/>
  <c r="E43"/>
  <c r="D43" s="1"/>
  <c r="E42"/>
  <c r="D42" s="1"/>
  <c r="E37"/>
  <c r="E26" s="1"/>
  <c r="E15" s="1"/>
  <c r="E38"/>
  <c r="E36"/>
  <c r="D36" s="1"/>
  <c r="E34"/>
  <c r="E33"/>
  <c r="D95"/>
  <c r="F9"/>
  <c r="G9"/>
  <c r="I21"/>
  <c r="I9" s="1"/>
  <c r="J21"/>
  <c r="J9" s="1"/>
  <c r="K21"/>
  <c r="K9" s="1"/>
  <c r="L21"/>
  <c r="L9" s="1"/>
  <c r="E48"/>
  <c r="F48"/>
  <c r="G48"/>
  <c r="H48"/>
  <c r="I48"/>
  <c r="J48"/>
  <c r="K48"/>
  <c r="L48"/>
  <c r="D50"/>
  <c r="D48" s="1"/>
  <c r="E28"/>
  <c r="E17" s="1"/>
  <c r="F28"/>
  <c r="F17" s="1"/>
  <c r="G28"/>
  <c r="G17" s="1"/>
  <c r="H28"/>
  <c r="H17" s="1"/>
  <c r="I28"/>
  <c r="I17" s="1"/>
  <c r="J28"/>
  <c r="J17" s="1"/>
  <c r="K28"/>
  <c r="K17" s="1"/>
  <c r="L28"/>
  <c r="L17" s="1"/>
  <c r="F51"/>
  <c r="H51"/>
  <c r="I51"/>
  <c r="J51"/>
  <c r="K51"/>
  <c r="L51"/>
  <c r="E73"/>
  <c r="F73"/>
  <c r="G73"/>
  <c r="H73"/>
  <c r="I73"/>
  <c r="J73"/>
  <c r="K73"/>
  <c r="L73"/>
  <c r="D75"/>
  <c r="D28" s="1"/>
  <c r="D17" s="1"/>
  <c r="H39"/>
  <c r="I39"/>
  <c r="J39"/>
  <c r="K39"/>
  <c r="L39"/>
  <c r="F27"/>
  <c r="F16" s="1"/>
  <c r="G16"/>
  <c r="H27"/>
  <c r="H16" s="1"/>
  <c r="I27"/>
  <c r="I16" s="1"/>
  <c r="J27"/>
  <c r="J16" s="1"/>
  <c r="K27"/>
  <c r="K16" s="1"/>
  <c r="L27"/>
  <c r="L16" s="1"/>
  <c r="F26"/>
  <c r="F15" s="1"/>
  <c r="G15"/>
  <c r="H26"/>
  <c r="H15" s="1"/>
  <c r="I26"/>
  <c r="I15" s="1"/>
  <c r="J26"/>
  <c r="J15" s="1"/>
  <c r="K26"/>
  <c r="K15" s="1"/>
  <c r="L26"/>
  <c r="L15" s="1"/>
  <c r="F25"/>
  <c r="F14" s="1"/>
  <c r="G14"/>
  <c r="H25"/>
  <c r="H14" s="1"/>
  <c r="I25"/>
  <c r="I14" s="1"/>
  <c r="J25"/>
  <c r="J14" s="1"/>
  <c r="K25"/>
  <c r="K14" s="1"/>
  <c r="L25"/>
  <c r="L14" s="1"/>
  <c r="F24"/>
  <c r="F13" s="1"/>
  <c r="G13"/>
  <c r="H24"/>
  <c r="H13" s="1"/>
  <c r="I24"/>
  <c r="I13" s="1"/>
  <c r="J24"/>
  <c r="J13" s="1"/>
  <c r="K24"/>
  <c r="K13" s="1"/>
  <c r="L24"/>
  <c r="L13" s="1"/>
  <c r="F23"/>
  <c r="F12" s="1"/>
  <c r="G12"/>
  <c r="H23"/>
  <c r="H12" s="1"/>
  <c r="I23"/>
  <c r="I12" s="1"/>
  <c r="J23"/>
  <c r="J12" s="1"/>
  <c r="K23"/>
  <c r="K12" s="1"/>
  <c r="L23"/>
  <c r="L12" s="1"/>
  <c r="F22"/>
  <c r="F11" s="1"/>
  <c r="G11"/>
  <c r="H22"/>
  <c r="H11" s="1"/>
  <c r="I22"/>
  <c r="I11" s="1"/>
  <c r="J22"/>
  <c r="J11" s="1"/>
  <c r="K22"/>
  <c r="K11" s="1"/>
  <c r="L22"/>
  <c r="L11" s="1"/>
  <c r="L20"/>
  <c r="L18" s="1"/>
  <c r="E20"/>
  <c r="F20"/>
  <c r="G20"/>
  <c r="H20"/>
  <c r="I20"/>
  <c r="J20"/>
  <c r="K20"/>
  <c r="D44"/>
  <c r="D46"/>
  <c r="E24"/>
  <c r="F93"/>
  <c r="G93"/>
  <c r="H93"/>
  <c r="I93"/>
  <c r="J93"/>
  <c r="K93"/>
  <c r="L93"/>
  <c r="D98"/>
  <c r="D100"/>
  <c r="D101"/>
  <c r="D96"/>
  <c r="E64"/>
  <c r="F64"/>
  <c r="G64"/>
  <c r="H64"/>
  <c r="I64"/>
  <c r="J64"/>
  <c r="K64"/>
  <c r="L64"/>
  <c r="D66"/>
  <c r="D41"/>
  <c r="F29"/>
  <c r="G29"/>
  <c r="H29"/>
  <c r="I29"/>
  <c r="J29"/>
  <c r="K29"/>
  <c r="L29"/>
  <c r="D32"/>
  <c r="D33"/>
  <c r="D22" s="1"/>
  <c r="D35"/>
  <c r="D24" s="1"/>
  <c r="D37"/>
  <c r="D26" s="1"/>
  <c r="D31"/>
  <c r="D20" s="1"/>
  <c r="D92"/>
  <c r="D89" s="1"/>
  <c r="L89"/>
  <c r="K89"/>
  <c r="J89"/>
  <c r="I89"/>
  <c r="H89"/>
  <c r="G89"/>
  <c r="F89"/>
  <c r="E89"/>
  <c r="D88"/>
  <c r="L86"/>
  <c r="K86"/>
  <c r="J86"/>
  <c r="I86"/>
  <c r="H86"/>
  <c r="G86"/>
  <c r="F86"/>
  <c r="E86"/>
  <c r="D85"/>
  <c r="D83" s="1"/>
  <c r="L83"/>
  <c r="K83"/>
  <c r="J83"/>
  <c r="I83"/>
  <c r="H83"/>
  <c r="G83"/>
  <c r="F83"/>
  <c r="E83"/>
  <c r="E80" s="1"/>
  <c r="L80"/>
  <c r="K80"/>
  <c r="J80"/>
  <c r="I80"/>
  <c r="H80"/>
  <c r="G80"/>
  <c r="F80"/>
  <c r="H10" l="1"/>
  <c r="H7" s="1"/>
  <c r="H18"/>
  <c r="I10"/>
  <c r="I7" s="1"/>
  <c r="I18"/>
  <c r="J10"/>
  <c r="J18"/>
  <c r="F10"/>
  <c r="F18"/>
  <c r="J7"/>
  <c r="K10"/>
  <c r="K7" s="1"/>
  <c r="K18"/>
  <c r="G10"/>
  <c r="G18"/>
  <c r="F7"/>
  <c r="D25"/>
  <c r="G7"/>
  <c r="E22"/>
  <c r="E11" s="1"/>
  <c r="E21"/>
  <c r="E9" s="1"/>
  <c r="E25"/>
  <c r="E14" s="1"/>
  <c r="E39"/>
  <c r="D53"/>
  <c r="D21" s="1"/>
  <c r="E13"/>
  <c r="E23"/>
  <c r="E12" s="1"/>
  <c r="E27"/>
  <c r="E16" s="1"/>
  <c r="L10"/>
  <c r="L7" s="1"/>
  <c r="D86"/>
  <c r="D82"/>
  <c r="D80" s="1"/>
  <c r="E10"/>
  <c r="D93"/>
  <c r="E93"/>
  <c r="D13"/>
  <c r="D14"/>
  <c r="E29"/>
  <c r="D15"/>
  <c r="D73"/>
  <c r="D38"/>
  <c r="D34"/>
  <c r="D39"/>
  <c r="D11"/>
  <c r="D64"/>
  <c r="D27" l="1"/>
  <c r="D16" s="1"/>
  <c r="E18"/>
  <c r="D23"/>
  <c r="D12" s="1"/>
  <c r="E7"/>
  <c r="D51"/>
  <c r="D29"/>
  <c r="D10"/>
  <c r="D18" l="1"/>
  <c r="D9"/>
  <c r="D7" s="1"/>
</calcChain>
</file>

<file path=xl/sharedStrings.xml><?xml version="1.0" encoding="utf-8"?>
<sst xmlns="http://schemas.openxmlformats.org/spreadsheetml/2006/main" count="452" uniqueCount="191">
  <si>
    <t>всего</t>
  </si>
  <si>
    <t>№ п/п</t>
  </si>
  <si>
    <t>1</t>
  </si>
  <si>
    <t>2</t>
  </si>
  <si>
    <t>Наименование показателя (индикатора)</t>
  </si>
  <si>
    <t>Ед. измерения</t>
  </si>
  <si>
    <t>Подпрограмма 1</t>
  </si>
  <si>
    <t>Основное мероприятие 1.2</t>
  </si>
  <si>
    <t>Подпрограмма 2</t>
  </si>
  <si>
    <t>Статус</t>
  </si>
  <si>
    <t>Подпрограмма1</t>
  </si>
  <si>
    <t>федеральный бюджет</t>
  </si>
  <si>
    <t>областной бюджет</t>
  </si>
  <si>
    <t>всего, в том числе:</t>
  </si>
  <si>
    <t>Источники ресурсного обеспечения</t>
  </si>
  <si>
    <t xml:space="preserve">федеральный бюджет </t>
  </si>
  <si>
    <t xml:space="preserve">Основное мероприятие 1 </t>
  </si>
  <si>
    <t>Значения показателя (индикатора) по годам реализации муниципальной программы</t>
  </si>
  <si>
    <t xml:space="preserve">Наименование муниципальной программы, подпрограммы, основного мероприятия </t>
  </si>
  <si>
    <t>Наименование ответственного исполнителя, исполнителя - главного распорядителя средств бюджета городского округа город Воронеж (далее - ГРБС)</t>
  </si>
  <si>
    <t>Расходы бюджета городского округа город Воронеж по годам реализации муниципальной программы, тыс. руб.</t>
  </si>
  <si>
    <t>Муниципальная программа</t>
  </si>
  <si>
    <t>Оценка расходов по годам реализации муниципальной программы, тыс. руб.</t>
  </si>
  <si>
    <t>внебюджетные источники</t>
  </si>
  <si>
    <t>бюджет городского округа</t>
  </si>
  <si>
    <t>Управление дорожного хозяйства</t>
  </si>
  <si>
    <t>Управление транспорта</t>
  </si>
  <si>
    <t>%</t>
  </si>
  <si>
    <t>км</t>
  </si>
  <si>
    <t>153</t>
  </si>
  <si>
    <t>Строительство и реконструкция автомобильных дорог городского округа город Воронеж</t>
  </si>
  <si>
    <t>Приобретение  коммунальной (специализированной) техники</t>
  </si>
  <si>
    <t>Содержание автомобильных дорог городского округа город Воронеж  и искусственных сооружений на них</t>
  </si>
  <si>
    <t>0</t>
  </si>
  <si>
    <t>Обеспеченность подвижным составом пассажирского транспорта в 100-местном исчислении на 1 000 жителей</t>
  </si>
  <si>
    <t>71,0</t>
  </si>
  <si>
    <t>74,9</t>
  </si>
  <si>
    <t>76,0</t>
  </si>
  <si>
    <t>77,2</t>
  </si>
  <si>
    <t>77,8</t>
  </si>
  <si>
    <t>2012 (отчетный год)</t>
  </si>
  <si>
    <t>–</t>
  </si>
  <si>
    <t>63,0</t>
  </si>
  <si>
    <t>55,0</t>
  </si>
  <si>
    <t>95,0</t>
  </si>
  <si>
    <t>Восстановление производственно-технической базы муниципального транспорта</t>
  </si>
  <si>
    <t>Совершенствование системы организации городских регулярных пассажирских перевозок и обеспечение безопасности дорожного движения</t>
  </si>
  <si>
    <t>Ремонт автомобильных дорог  городского округа город Воронеж и искусственных сооружений  на них</t>
  </si>
  <si>
    <t>Капитальный ремонт автомобильных дорог  городского округа город Воронеж и искусственных сооружений на них</t>
  </si>
  <si>
    <t>Мероприятие 1.1</t>
  </si>
  <si>
    <t>Мероприятие 1.2</t>
  </si>
  <si>
    <t>Мероприятие 1.3</t>
  </si>
  <si>
    <t>Мероприятие 1.4</t>
  </si>
  <si>
    <t>Мероприятие 1.5</t>
  </si>
  <si>
    <t>Мероприятие 1.6</t>
  </si>
  <si>
    <t>Мероприятие 2.1</t>
  </si>
  <si>
    <t>Мероприятие 2.2</t>
  </si>
  <si>
    <t>Мероприятие 2.3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</si>
  <si>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</si>
  <si>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</si>
  <si>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</si>
  <si>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Советского района</t>
  </si>
  <si>
    <t xml:space="preserve">Управа Центрального района </t>
  </si>
  <si>
    <t>Управа Ленинского района</t>
  </si>
  <si>
    <t>Количество отремонтированных дворовых территорий многоквартирных домов, проездов к дворовым территориям многоквартирных домов</t>
  </si>
  <si>
    <t xml:space="preserve">Пункт Федерального плана
статистических работ
</t>
  </si>
  <si>
    <t>Доля транспортных средств в пассажирских перевозках,  учитываемых с использованием системы ГЛОНАСС</t>
  </si>
  <si>
    <t>Управление строительной политики</t>
  </si>
  <si>
    <t>Строительство ливневой канализации по ул.Калачеевской</t>
  </si>
  <si>
    <t>Мероприятие 1.7</t>
  </si>
  <si>
    <t>3</t>
  </si>
  <si>
    <t>Протяженность сетей муниципальной ливневой канализации</t>
  </si>
  <si>
    <t>179,1</t>
  </si>
  <si>
    <t>179,9</t>
  </si>
  <si>
    <t>68,4</t>
  </si>
  <si>
    <t>158</t>
  </si>
  <si>
    <t>81,6</t>
  </si>
  <si>
    <t>98,0</t>
  </si>
  <si>
    <t>99,6</t>
  </si>
  <si>
    <t>99,7</t>
  </si>
  <si>
    <t>99,8</t>
  </si>
  <si>
    <t>99,9</t>
  </si>
  <si>
    <t>68,8</t>
  </si>
  <si>
    <t>70</t>
  </si>
  <si>
    <t>10</t>
  </si>
  <si>
    <t>14,9</t>
  </si>
  <si>
    <t>31,7</t>
  </si>
  <si>
    <t>36,7</t>
  </si>
  <si>
    <t>42,3</t>
  </si>
  <si>
    <t>Количество построенных (реконструированных) транспортных развязок (нарастающим итогом)</t>
  </si>
  <si>
    <t xml:space="preserve">Доля протяженности автомобильных дорог общего пользования местного значения, не отвечающих нормативным требованиям </t>
  </si>
  <si>
    <t>36,4</t>
  </si>
  <si>
    <t>32,2</t>
  </si>
  <si>
    <t>30</t>
  </si>
  <si>
    <t>29</t>
  </si>
  <si>
    <t>28</t>
  </si>
  <si>
    <t>559</t>
  </si>
  <si>
    <t>596</t>
  </si>
  <si>
    <t>28,5</t>
  </si>
  <si>
    <t>Площадь отремонтированных автомобильных дорог общего пользования местного значения с твердым покрытием</t>
  </si>
  <si>
    <t>129</t>
  </si>
  <si>
    <t>81,2</t>
  </si>
  <si>
    <t>87,5</t>
  </si>
  <si>
    <t>90</t>
  </si>
  <si>
    <t>92,5</t>
  </si>
  <si>
    <t>95</t>
  </si>
  <si>
    <t>Сведения о проектах, направленных на развитие и увеличение пропускной способности сети автомобильных дорог общего пользования местного значения в городском округе город Воронеж</t>
  </si>
  <si>
    <t>Дата и номер положительного заключенния государственной экспертизы проектов</t>
  </si>
  <si>
    <t>Руководитель управления дорожного хозяйства</t>
  </si>
  <si>
    <t>86</t>
  </si>
  <si>
    <t>Количество построенных светофорных объектов</t>
  </si>
  <si>
    <t>7</t>
  </si>
  <si>
    <t>Количество установленных дорожных знаков</t>
  </si>
  <si>
    <t>Протяженность автомобильных дорог общего пользования местного значения с твердым покрытием, соответствующих нормативным требованиям  к транспортно-эксплуатационным показателям</t>
  </si>
  <si>
    <t>Количество отремонтированных дворовых территорий многоквартирных домов, проездов к  дворовым территориям многоквартирных домов</t>
  </si>
  <si>
    <t>Освещенность улиц городского округа город Воронеж</t>
  </si>
  <si>
    <t>Содержание службы заказчика</t>
  </si>
  <si>
    <t>Совершенствование системы контроля и управления пассажирским транспортом</t>
  </si>
  <si>
    <t>Основное мероприятие 1</t>
  </si>
  <si>
    <t>тыс. кв. м</t>
  </si>
  <si>
    <t>4</t>
  </si>
  <si>
    <t>5</t>
  </si>
  <si>
    <t>6</t>
  </si>
  <si>
    <t xml:space="preserve">ед. </t>
  </si>
  <si>
    <t>ед.</t>
  </si>
  <si>
    <t>8</t>
  </si>
  <si>
    <t>26</t>
  </si>
  <si>
    <t>14</t>
  </si>
  <si>
    <t>37</t>
  </si>
  <si>
    <t>168</t>
  </si>
  <si>
    <t>42</t>
  </si>
  <si>
    <t>80</t>
  </si>
  <si>
    <t>105</t>
  </si>
  <si>
    <t>Мероприятие 1.8</t>
  </si>
  <si>
    <t xml:space="preserve">Погашение задолженности по бюджетному кредиту, предоставленному за счет средств дорожного фонда Воронежской области </t>
  </si>
  <si>
    <t>М.А. Оськин</t>
  </si>
  <si>
    <t>740</t>
  </si>
  <si>
    <t>35</t>
  </si>
  <si>
    <t>238</t>
  </si>
  <si>
    <t>22,8</t>
  </si>
  <si>
    <t>1250</t>
  </si>
  <si>
    <t>86,5</t>
  </si>
  <si>
    <t>152</t>
  </si>
  <si>
    <t>Количество автобусов, приобретенных  за счет бюджетных средств</t>
  </si>
  <si>
    <t>Количество  автобусов, приобретенных  за счет средств частных перевозчиков в рамках заключенных договоров</t>
  </si>
  <si>
    <t>Развитие транспортной системы</t>
  </si>
  <si>
    <t>в том числе по ГРБС</t>
  </si>
  <si>
    <t>ВСЕГО</t>
  </si>
  <si>
    <t xml:space="preserve">Развитие дорожного хозяйства </t>
  </si>
  <si>
    <t>Развитие городского пассажирского транспорта</t>
  </si>
  <si>
    <t>Капитальный ремонт и ремонт дворовых территорий многоквартирных домов, проездов к дворовым территориям многоквартирных домов</t>
  </si>
  <si>
    <t>Развитие дорожного хозяйства</t>
  </si>
  <si>
    <t>всего, в том числе</t>
  </si>
  <si>
    <t>Строительство ливневой канализации по ул. Калачеевской</t>
  </si>
  <si>
    <t>Капитальный ремонт автодороги по ул. Беговой</t>
  </si>
  <si>
    <t xml:space="preserve">Реконструкция транспортной развязки на пересечении                                                  ул. Антонова-Овсеенко – ул. 9 Января– ул. Героев Сибиряков </t>
  </si>
  <si>
    <t>Реконструкция транспортной развязки на пересечении                                                  ул. Антонова-Овсеенко – Московский проспект</t>
  </si>
  <si>
    <t>Выполнение запланированного комплекса мероприятий по содержанию улично-дорожной сети в соответствии с выделенными средствами Дорожного фонда</t>
  </si>
  <si>
    <t>9</t>
  </si>
  <si>
    <t>100</t>
  </si>
  <si>
    <t>-</t>
  </si>
  <si>
    <t>29,5</t>
  </si>
  <si>
    <t>27,5</t>
  </si>
  <si>
    <t>28,2</t>
  </si>
  <si>
    <t>156</t>
  </si>
  <si>
    <t>2013 (отчетный год)</t>
  </si>
  <si>
    <t>Протяженность построенных (реконструированных)  и отремонтированных (полная замена  свыше 1 км верхних изношенных слоев дорожной одежды ) автомобильных дорог общего пользования местного значения  (нарастающим итогом)</t>
  </si>
  <si>
    <t>Строительство надземного пешеходного перехода на ул. Героев Сибиряков, 67 (остановка общественного транспорта «Юго-Западный рынок») (с учетом положительного заключения достоверности  сметной стоимости 2015 г.)</t>
  </si>
  <si>
    <t>ГАУ ВО «Центр Госэкспертизы по Воронежской области» от 20.06.2012 № 36-1-5-0287-12; от 18.09.2015 № 36-1-6-0023-15</t>
  </si>
  <si>
    <t>ГАУ ВО «Центр Госэкспертизы по Воронежской области» от  05.07.2013 № 36-1-3-0174-13;  от 24.02.2015 № 36-1-6-0004-15</t>
  </si>
  <si>
    <t>ГАУ ВО «Центр Госэкспертизы по Воронежской области» от 02.08.2013 № 36-1-5-0215-13</t>
  </si>
  <si>
    <t>ГАУ ВО «Центр Госэкспертизы по Воронежской области» от 28.08.2013 № 36-1-5-0241-13</t>
  </si>
  <si>
    <t>ГАУ ВО «Центр Госэкспертизы по Воронежской области» от 16.05.2014 № 36-1-3-0080-14</t>
  </si>
  <si>
    <t>Ресурсное обеспечение и прогнозная (справочная) оценка расходов федерального, областного  бюджетов и бюджета городского округа город Воронеж, внебюджетных источников на реализацию муниципальной программы «Развитие транспортной системы»</t>
  </si>
  <si>
    <t xml:space="preserve">Расходы бюджета городского округа город Воронеж на реализацию муниципальной программы 
городского округа город Воронеж «Развитие транспортной системы»                               </t>
  </si>
  <si>
    <t>ПОДПРОГРАММА  2 «Развитие городского пассажирского транспорта»</t>
  </si>
  <si>
    <t>Основное мероприятие 1«Капитальный ремонт и ремонт дворовых территорий многоквартирных домов, проездов к дворовым территориям многоквартирных домов »</t>
  </si>
  <si>
    <t xml:space="preserve"> МУНИЦИПАЛЬНАЯ ПРОГРАММА «Развитие транспортной системы»</t>
  </si>
  <si>
    <t xml:space="preserve">Сведения о показателях (индикаторах) муниципальной программы городского округа город Воронеж
«Развитие транспортной системы» и их значениях
 </t>
  </si>
  <si>
    <t>ПОДПРОГРАММА 1  «Развитие дорожного хозяйства»</t>
  </si>
  <si>
    <t xml:space="preserve">Реконструкция ул.Шишкова (от Московского проспекта до ул.45 стрелковой дивизии) с устройством съездов: от ул. Шишкова до жилого массива «Олимпийский 18» и от ул. Шишкова до жилого массива «Олимпийский 1» ( с учетом положительного заключения достоверности  сметной стоимости  2016 г.) </t>
  </si>
  <si>
    <t>Наименование объекта</t>
  </si>
  <si>
    <t>Стоимость в ценах соответствующих лет (тыс. руб.)</t>
  </si>
  <si>
    <t xml:space="preserve">Реконструкция транспорной развязки на пересечении Ленинского просп. и ул. Остужева в г. Воронеже ( с учетом положительного заключения достоверности  сметной стоимости  2015 г.) </t>
  </si>
  <si>
    <t>ГАУ ВО«Центр Госэкспертизы по Воронежской области» от 07.07.2014 № 36-1-5-0125-14, от 25.01.2016 № 36-1-6-0001-16</t>
  </si>
  <si>
    <t>к муниципальной программе</t>
  </si>
  <si>
    <t xml:space="preserve">                                  Приложение № 2 </t>
  </si>
  <si>
    <t xml:space="preserve">                                   Приложение № 1</t>
  </si>
  <si>
    <t xml:space="preserve">                                              Приложение  № 3 </t>
  </si>
  <si>
    <t xml:space="preserve">к муниципальной программе </t>
  </si>
  <si>
    <t xml:space="preserve">                                                         Приложение  № 4 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</si>
</sst>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.0"/>
  </numFmts>
  <fonts count="2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trike/>
      <sz val="14"/>
      <name val="Calibri"/>
      <family val="2"/>
      <charset val="204"/>
    </font>
    <font>
      <strike/>
      <sz val="16"/>
      <name val="Times New Roman"/>
      <family val="1"/>
      <charset val="204"/>
    </font>
    <font>
      <sz val="14"/>
      <name val="Calibri"/>
      <family val="2"/>
      <charset val="204"/>
    </font>
    <font>
      <sz val="13"/>
      <name val="Times New Roman"/>
      <family val="1"/>
      <charset val="204"/>
    </font>
    <font>
      <sz val="12"/>
      <name val="Calibri"/>
      <family val="2"/>
      <charset val="204"/>
    </font>
    <font>
      <vertAlign val="superscript"/>
      <sz val="14"/>
      <name val="Times New Roman"/>
      <family val="1"/>
      <charset val="204"/>
    </font>
    <font>
      <strike/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Arial Cyr"/>
      <charset val="204"/>
    </font>
    <font>
      <sz val="15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190">
    <xf numFmtId="0" fontId="0" fillId="0" borderId="0" xfId="0"/>
    <xf numFmtId="0" fontId="0" fillId="0" borderId="0" xfId="0" applyFont="1"/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/>
    <xf numFmtId="0" fontId="7" fillId="0" borderId="0" xfId="0" applyFont="1" applyFill="1" applyAlignment="1">
      <alignment horizontal="left"/>
    </xf>
    <xf numFmtId="0" fontId="2" fillId="3" borderId="0" xfId="0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5" fillId="0" borderId="0" xfId="0" applyFont="1"/>
    <xf numFmtId="0" fontId="9" fillId="0" borderId="0" xfId="0" applyFont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0" fillId="0" borderId="0" xfId="0" applyFont="1" applyBorder="1"/>
    <xf numFmtId="0" fontId="0" fillId="2" borderId="0" xfId="0" applyFont="1" applyFill="1"/>
    <xf numFmtId="49" fontId="2" fillId="2" borderId="1" xfId="0" applyNumberFormat="1" applyFont="1" applyFill="1" applyBorder="1" applyAlignment="1">
      <alignment vertical="center" wrapText="1"/>
    </xf>
    <xf numFmtId="0" fontId="10" fillId="0" borderId="0" xfId="1" applyFont="1"/>
    <xf numFmtId="0" fontId="12" fillId="0" borderId="0" xfId="1" applyFont="1"/>
    <xf numFmtId="0" fontId="11" fillId="0" borderId="0" xfId="1" applyFont="1" applyAlignment="1"/>
    <xf numFmtId="0" fontId="10" fillId="0" borderId="0" xfId="1" applyFont="1" applyBorder="1"/>
    <xf numFmtId="49" fontId="2" fillId="2" borderId="1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top" wrapText="1"/>
    </xf>
    <xf numFmtId="0" fontId="10" fillId="0" borderId="0" xfId="1" applyFont="1" applyAlignment="1">
      <alignment horizontal="left"/>
    </xf>
    <xf numFmtId="164" fontId="4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/>
    <xf numFmtId="4" fontId="2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164" fontId="0" fillId="2" borderId="0" xfId="0" applyNumberFormat="1" applyFont="1" applyFill="1"/>
    <xf numFmtId="4" fontId="0" fillId="2" borderId="0" xfId="0" applyNumberFormat="1" applyFont="1" applyFill="1"/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Alignment="1"/>
    <xf numFmtId="4" fontId="4" fillId="0" borderId="1" xfId="1" applyNumberFormat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16" fillId="0" borderId="1" xfId="1" applyNumberFormat="1" applyFont="1" applyBorder="1" applyAlignment="1">
      <alignment horizontal="center" vertical="center"/>
    </xf>
    <xf numFmtId="0" fontId="12" fillId="0" borderId="0" xfId="1" applyFont="1" applyAlignment="1">
      <alignment horizontal="left"/>
    </xf>
    <xf numFmtId="4" fontId="12" fillId="0" borderId="0" xfId="1" applyNumberFormat="1" applyFont="1"/>
    <xf numFmtId="4" fontId="12" fillId="2" borderId="0" xfId="1" applyNumberFormat="1" applyFont="1" applyFill="1"/>
    <xf numFmtId="0" fontId="11" fillId="2" borderId="0" xfId="1" applyFont="1" applyFill="1" applyAlignment="1"/>
    <xf numFmtId="164" fontId="4" fillId="2" borderId="0" xfId="0" applyNumberFormat="1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49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" fontId="2" fillId="2" borderId="1" xfId="0" applyNumberFormat="1" applyFont="1" applyFill="1" applyBorder="1" applyAlignment="1">
      <alignment horizontal="center" vertical="center" wrapText="1"/>
    </xf>
    <xf numFmtId="0" fontId="12" fillId="0" borderId="0" xfId="1" applyFont="1" applyAlignment="1"/>
    <xf numFmtId="0" fontId="5" fillId="2" borderId="0" xfId="0" applyFont="1" applyFill="1" applyAlignment="1"/>
    <xf numFmtId="0" fontId="17" fillId="0" borderId="0" xfId="0" applyFont="1"/>
    <xf numFmtId="0" fontId="17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vertical="top" wrapText="1"/>
    </xf>
    <xf numFmtId="4" fontId="17" fillId="0" borderId="1" xfId="0" applyNumberFormat="1" applyFont="1" applyBorder="1" applyAlignment="1">
      <alignment horizontal="center" vertical="top"/>
    </xf>
    <xf numFmtId="0" fontId="17" fillId="2" borderId="1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Font="1"/>
    <xf numFmtId="49" fontId="2" fillId="2" borderId="1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3" fillId="2" borderId="0" xfId="0" applyFont="1" applyFill="1" applyAlignment="1"/>
    <xf numFmtId="0" fontId="0" fillId="2" borderId="0" xfId="0" applyFont="1" applyFill="1" applyBorder="1" applyAlignment="1"/>
    <xf numFmtId="0" fontId="2" fillId="0" borderId="0" xfId="0" applyFont="1"/>
    <xf numFmtId="0" fontId="5" fillId="0" borderId="0" xfId="1" applyFont="1"/>
    <xf numFmtId="49" fontId="2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49" fontId="0" fillId="0" borderId="0" xfId="0" applyNumberFormat="1" applyFill="1"/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19" fillId="2" borderId="0" xfId="0" applyFont="1" applyFill="1"/>
    <xf numFmtId="0" fontId="19" fillId="2" borderId="0" xfId="0" applyFont="1" applyFill="1" applyAlignment="1"/>
    <xf numFmtId="0" fontId="19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1" applyFont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left" vertical="top" wrapText="1"/>
    </xf>
    <xf numFmtId="0" fontId="20" fillId="0" borderId="0" xfId="0" applyFont="1"/>
    <xf numFmtId="0" fontId="20" fillId="0" borderId="0" xfId="0" applyFont="1" applyFill="1"/>
    <xf numFmtId="0" fontId="5" fillId="2" borderId="0" xfId="0" applyFont="1" applyFill="1" applyAlignment="1">
      <alignment vertical="center"/>
    </xf>
    <xf numFmtId="0" fontId="0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 wrapText="1"/>
    </xf>
    <xf numFmtId="0" fontId="0" fillId="2" borderId="0" xfId="0" applyFont="1" applyFill="1" applyBorder="1" applyAlignment="1">
      <alignment horizontal="left"/>
    </xf>
    <xf numFmtId="0" fontId="19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20" fillId="2" borderId="0" xfId="0" applyFont="1" applyFill="1" applyAlignment="1"/>
    <xf numFmtId="0" fontId="20" fillId="2" borderId="0" xfId="0" applyFont="1" applyFill="1"/>
    <xf numFmtId="0" fontId="17" fillId="0" borderId="1" xfId="0" applyFont="1" applyBorder="1" applyAlignment="1">
      <alignment horizontal="center" vertical="center" wrapText="1"/>
    </xf>
    <xf numFmtId="0" fontId="20" fillId="0" borderId="0" xfId="1" applyFont="1"/>
    <xf numFmtId="4" fontId="20" fillId="2" borderId="0" xfId="1" applyNumberFormat="1" applyFont="1" applyFill="1"/>
    <xf numFmtId="4" fontId="20" fillId="0" borderId="0" xfId="1" applyNumberFormat="1" applyFont="1"/>
    <xf numFmtId="0" fontId="5" fillId="2" borderId="0" xfId="0" applyFont="1" applyFill="1" applyAlignment="1">
      <alignment horizontal="right" vertical="center"/>
    </xf>
    <xf numFmtId="0" fontId="13" fillId="2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49" fontId="13" fillId="2" borderId="6" xfId="0" applyNumberFormat="1" applyFont="1" applyFill="1" applyBorder="1" applyAlignment="1">
      <alignment horizontal="left" vertical="center" wrapText="1"/>
    </xf>
    <xf numFmtId="49" fontId="13" fillId="2" borderId="7" xfId="0" applyNumberFormat="1" applyFont="1" applyFill="1" applyBorder="1" applyAlignment="1">
      <alignment horizontal="left" vertical="center" wrapText="1"/>
    </xf>
    <xf numFmtId="49" fontId="13" fillId="2" borderId="8" xfId="0" applyNumberFormat="1" applyFont="1" applyFill="1" applyBorder="1" applyAlignment="1">
      <alignment horizontal="left" vertical="center" wrapText="1"/>
    </xf>
    <xf numFmtId="49" fontId="2" fillId="3" borderId="6" xfId="0" applyNumberFormat="1" applyFont="1" applyFill="1" applyBorder="1" applyAlignment="1">
      <alignment horizontal="left" vertical="center" wrapText="1"/>
    </xf>
    <xf numFmtId="49" fontId="2" fillId="3" borderId="7" xfId="0" applyNumberFormat="1" applyFont="1" applyFill="1" applyBorder="1" applyAlignment="1">
      <alignment horizontal="left" vertical="center" wrapText="1"/>
    </xf>
    <xf numFmtId="49" fontId="2" fillId="3" borderId="8" xfId="0" applyNumberFormat="1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horizont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49" fontId="13" fillId="3" borderId="6" xfId="0" applyNumberFormat="1" applyFont="1" applyFill="1" applyBorder="1" applyAlignment="1">
      <alignment horizontal="left" vertical="center" wrapText="1"/>
    </xf>
    <xf numFmtId="49" fontId="13" fillId="3" borderId="7" xfId="0" applyNumberFormat="1" applyFont="1" applyFill="1" applyBorder="1" applyAlignment="1">
      <alignment horizontal="left" vertical="center" wrapText="1"/>
    </xf>
    <xf numFmtId="49" fontId="13" fillId="3" borderId="8" xfId="0" applyNumberFormat="1" applyFont="1" applyFill="1" applyBorder="1" applyAlignment="1">
      <alignment horizontal="left" vertical="center" wrapText="1"/>
    </xf>
    <xf numFmtId="0" fontId="20" fillId="0" borderId="0" xfId="1" applyFont="1" applyAlignment="1">
      <alignment horizontal="left"/>
    </xf>
    <xf numFmtId="4" fontId="4" fillId="2" borderId="1" xfId="1" applyNumberFormat="1" applyFont="1" applyFill="1" applyBorder="1" applyAlignment="1">
      <alignment horizontal="center" vertical="center" wrapText="1"/>
    </xf>
    <xf numFmtId="0" fontId="20" fillId="0" borderId="0" xfId="1" applyFont="1" applyAlignment="1">
      <alignment horizontal="center"/>
    </xf>
    <xf numFmtId="0" fontId="4" fillId="0" borderId="1" xfId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4" fontId="12" fillId="0" borderId="0" xfId="1" applyNumberFormat="1" applyFont="1" applyAlignment="1">
      <alignment horizontal="center"/>
    </xf>
    <xf numFmtId="49" fontId="4" fillId="3" borderId="1" xfId="0" applyNumberFormat="1" applyFont="1" applyFill="1" applyBorder="1" applyAlignment="1">
      <alignment horizontal="left" vertical="top" wrapText="1"/>
    </xf>
    <xf numFmtId="0" fontId="4" fillId="0" borderId="4" xfId="1" applyFont="1" applyBorder="1" applyAlignment="1">
      <alignment horizontal="left" vertical="top" wrapText="1"/>
    </xf>
    <xf numFmtId="0" fontId="4" fillId="0" borderId="5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4" fillId="2" borderId="1" xfId="1" applyFont="1" applyFill="1" applyBorder="1" applyAlignment="1">
      <alignment horizontal="left" vertical="center" wrapText="1"/>
    </xf>
    <xf numFmtId="0" fontId="20" fillId="0" borderId="0" xfId="1" applyFont="1" applyAlignment="1">
      <alignment horizontal="right"/>
    </xf>
    <xf numFmtId="0" fontId="4" fillId="2" borderId="1" xfId="0" applyFont="1" applyFill="1" applyBorder="1" applyAlignment="1">
      <alignment vertical="top" wrapText="1"/>
    </xf>
    <xf numFmtId="49" fontId="4" fillId="0" borderId="4" xfId="0" applyNumberFormat="1" applyFont="1" applyFill="1" applyBorder="1" applyAlignment="1">
      <alignment horizontal="left" vertical="top" wrapText="1"/>
    </xf>
    <xf numFmtId="49" fontId="4" fillId="0" borderId="5" xfId="0" applyNumberFormat="1" applyFont="1" applyFill="1" applyBorder="1" applyAlignment="1">
      <alignment horizontal="left" vertical="top" wrapText="1"/>
    </xf>
    <xf numFmtId="49" fontId="4" fillId="0" borderId="2" xfId="0" applyNumberFormat="1" applyFont="1" applyFill="1" applyBorder="1" applyAlignment="1">
      <alignment horizontal="left" vertical="top" wrapText="1"/>
    </xf>
    <xf numFmtId="0" fontId="20" fillId="0" borderId="3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20" fillId="2" borderId="0" xfId="0" applyFont="1" applyFill="1" applyAlignment="1">
      <alignment horizontal="left"/>
    </xf>
    <xf numFmtId="0" fontId="20" fillId="2" borderId="0" xfId="0" applyFont="1" applyFill="1" applyAlignment="1">
      <alignment horizontal="center" vertical="center"/>
    </xf>
    <xf numFmtId="49" fontId="4" fillId="2" borderId="1" xfId="0" applyNumberFormat="1" applyFont="1" applyFill="1" applyBorder="1" applyAlignment="1">
      <alignment vertical="center" wrapText="1"/>
    </xf>
    <xf numFmtId="0" fontId="22" fillId="2" borderId="1" xfId="0" applyFont="1" applyFill="1" applyBorder="1" applyAlignment="1">
      <alignment vertical="center" wrapText="1"/>
    </xf>
    <xf numFmtId="0" fontId="20" fillId="2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right" vertical="center"/>
    </xf>
    <xf numFmtId="0" fontId="18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right" vertic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  <pageSetUpPr autoPageBreaks="0"/>
  </sheetPr>
  <dimension ref="A1:O46"/>
  <sheetViews>
    <sheetView view="pageLayout" topLeftCell="A8" zoomScale="75" zoomScaleNormal="100" zoomScaleSheetLayoutView="85" zoomScalePageLayoutView="75" workbookViewId="0">
      <selection activeCell="O9" sqref="O9"/>
    </sheetView>
  </sheetViews>
  <sheetFormatPr defaultRowHeight="12.75"/>
  <cols>
    <col min="1" max="1" width="7.85546875" customWidth="1"/>
    <col min="2" max="2" width="43" customWidth="1"/>
    <col min="3" max="3" width="15" customWidth="1"/>
    <col min="4" max="4" width="9" customWidth="1"/>
    <col min="5" max="6" width="12.140625" customWidth="1"/>
    <col min="7" max="7" width="10.42578125" customWidth="1"/>
    <col min="8" max="8" width="9.85546875" customWidth="1"/>
    <col min="9" max="9" width="11.42578125" style="83" customWidth="1"/>
    <col min="10" max="10" width="10.28515625" customWidth="1"/>
    <col min="11" max="11" width="11.5703125" customWidth="1"/>
    <col min="12" max="12" width="11.140625" customWidth="1"/>
    <col min="13" max="13" width="12" customWidth="1"/>
    <col min="14" max="14" width="3.28515625" customWidth="1"/>
  </cols>
  <sheetData>
    <row r="1" spans="1:15" ht="18.75" hidden="1">
      <c r="A1" s="4"/>
      <c r="B1" s="10"/>
      <c r="C1" s="10"/>
      <c r="D1" s="10"/>
      <c r="E1" s="10"/>
      <c r="F1" s="8"/>
      <c r="G1" s="8"/>
      <c r="H1" s="8"/>
      <c r="I1" s="12"/>
      <c r="J1" s="9"/>
    </row>
    <row r="2" spans="1:15" ht="21" customHeight="1">
      <c r="A2" s="132"/>
      <c r="B2" s="132"/>
      <c r="C2" s="132"/>
      <c r="D2" s="132"/>
      <c r="E2" s="132"/>
      <c r="F2" s="12"/>
      <c r="G2" s="12"/>
      <c r="H2" s="12"/>
      <c r="I2" s="131" t="s">
        <v>187</v>
      </c>
      <c r="J2" s="131"/>
      <c r="K2" s="131"/>
      <c r="L2" s="131"/>
      <c r="M2" s="131"/>
      <c r="N2" s="131"/>
    </row>
    <row r="3" spans="1:15" ht="20.25" customHeight="1">
      <c r="A3" s="4"/>
      <c r="B3" s="11"/>
      <c r="C3" s="11"/>
      <c r="D3" s="11"/>
      <c r="E3" s="11"/>
      <c r="F3" s="12"/>
      <c r="G3" s="12"/>
      <c r="H3" s="12"/>
      <c r="I3" s="127" t="s">
        <v>185</v>
      </c>
      <c r="J3" s="127"/>
      <c r="K3" s="127"/>
      <c r="L3" s="127"/>
      <c r="M3" s="127"/>
      <c r="N3" s="127"/>
    </row>
    <row r="4" spans="1:15" s="1" customFormat="1" ht="67.5" customHeight="1">
      <c r="A4" s="142" t="s">
        <v>178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</row>
    <row r="5" spans="1:15" ht="9" customHeight="1">
      <c r="A5" s="3"/>
      <c r="B5" s="5"/>
      <c r="C5" s="5"/>
      <c r="D5" s="6"/>
      <c r="E5" s="6"/>
      <c r="F5" s="2"/>
      <c r="G5" s="2"/>
      <c r="H5" s="2"/>
      <c r="I5" s="2"/>
      <c r="J5" s="2"/>
    </row>
    <row r="6" spans="1:15" s="1" customFormat="1" ht="36.75" customHeight="1">
      <c r="A6" s="143" t="s">
        <v>1</v>
      </c>
      <c r="B6" s="143" t="s">
        <v>4</v>
      </c>
      <c r="C6" s="144" t="s">
        <v>65</v>
      </c>
      <c r="D6" s="143" t="s">
        <v>5</v>
      </c>
      <c r="E6" s="126" t="s">
        <v>40</v>
      </c>
      <c r="F6" s="126" t="s">
        <v>165</v>
      </c>
      <c r="G6" s="143" t="s">
        <v>17</v>
      </c>
      <c r="H6" s="143"/>
      <c r="I6" s="143"/>
      <c r="J6" s="143"/>
      <c r="K6" s="143"/>
      <c r="L6" s="143"/>
      <c r="M6" s="143"/>
    </row>
    <row r="7" spans="1:15" s="1" customFormat="1" ht="63" customHeight="1">
      <c r="A7" s="143"/>
      <c r="B7" s="143"/>
      <c r="C7" s="145"/>
      <c r="D7" s="143"/>
      <c r="E7" s="126"/>
      <c r="F7" s="126"/>
      <c r="G7" s="96">
        <v>2014</v>
      </c>
      <c r="H7" s="96">
        <v>2015</v>
      </c>
      <c r="I7" s="93">
        <v>2016</v>
      </c>
      <c r="J7" s="96">
        <v>2017</v>
      </c>
      <c r="K7" s="96">
        <v>2018</v>
      </c>
      <c r="L7" s="96">
        <v>2019</v>
      </c>
      <c r="M7" s="96">
        <v>2020</v>
      </c>
    </row>
    <row r="8" spans="1:15" s="7" customFormat="1" ht="42" customHeight="1">
      <c r="A8" s="139" t="s">
        <v>177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1"/>
    </row>
    <row r="9" spans="1:15" s="13" customFormat="1" ht="114.75" customHeight="1">
      <c r="A9" s="24" t="s">
        <v>2</v>
      </c>
      <c r="B9" s="21" t="s">
        <v>113</v>
      </c>
      <c r="C9" s="99"/>
      <c r="D9" s="99" t="s">
        <v>28</v>
      </c>
      <c r="E9" s="99" t="s">
        <v>96</v>
      </c>
      <c r="F9" s="99" t="s">
        <v>97</v>
      </c>
      <c r="G9" s="55">
        <v>616.79999999999995</v>
      </c>
      <c r="H9" s="55">
        <v>617.29999999999995</v>
      </c>
      <c r="I9" s="78">
        <v>651.29999999999995</v>
      </c>
      <c r="J9" s="55">
        <v>655.9</v>
      </c>
      <c r="K9" s="55">
        <v>660.5</v>
      </c>
      <c r="L9" s="55">
        <v>665.2</v>
      </c>
      <c r="M9" s="55">
        <v>669.8</v>
      </c>
    </row>
    <row r="10" spans="1:15" s="13" customFormat="1" ht="65.25" customHeight="1">
      <c r="A10" s="24" t="s">
        <v>3</v>
      </c>
      <c r="B10" s="21" t="s">
        <v>34</v>
      </c>
      <c r="C10" s="101"/>
      <c r="D10" s="99" t="s">
        <v>27</v>
      </c>
      <c r="E10" s="99" t="s">
        <v>42</v>
      </c>
      <c r="F10" s="99" t="s">
        <v>74</v>
      </c>
      <c r="G10" s="99" t="s">
        <v>82</v>
      </c>
      <c r="H10" s="99" t="s">
        <v>83</v>
      </c>
      <c r="I10" s="79" t="s">
        <v>35</v>
      </c>
      <c r="J10" s="99" t="s">
        <v>36</v>
      </c>
      <c r="K10" s="99" t="s">
        <v>37</v>
      </c>
      <c r="L10" s="99" t="s">
        <v>38</v>
      </c>
      <c r="M10" s="99" t="s">
        <v>39</v>
      </c>
    </row>
    <row r="11" spans="1:15" s="1" customFormat="1" ht="95.25" customHeight="1">
      <c r="A11" s="22" t="s">
        <v>70</v>
      </c>
      <c r="B11" s="21" t="s">
        <v>114</v>
      </c>
      <c r="C11" s="101"/>
      <c r="D11" s="99" t="s">
        <v>123</v>
      </c>
      <c r="E11" s="57">
        <v>86</v>
      </c>
      <c r="F11" s="57" t="s">
        <v>75</v>
      </c>
      <c r="G11" s="57" t="s">
        <v>100</v>
      </c>
      <c r="H11" s="57">
        <v>152</v>
      </c>
      <c r="I11" s="80">
        <v>7</v>
      </c>
      <c r="J11" s="57" t="s">
        <v>29</v>
      </c>
      <c r="K11" s="57" t="s">
        <v>29</v>
      </c>
      <c r="L11" s="57" t="s">
        <v>29</v>
      </c>
      <c r="M11" s="57" t="s">
        <v>29</v>
      </c>
      <c r="N11" s="56"/>
      <c r="O11" s="66"/>
    </row>
    <row r="12" spans="1:15" s="1" customFormat="1" ht="41.25" customHeight="1">
      <c r="A12" s="136" t="s">
        <v>179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8"/>
    </row>
    <row r="13" spans="1:15" s="14" customFormat="1" ht="78" customHeight="1">
      <c r="A13" s="71" t="s">
        <v>2</v>
      </c>
      <c r="B13" s="21" t="s">
        <v>99</v>
      </c>
      <c r="C13" s="99"/>
      <c r="D13" s="99" t="s">
        <v>119</v>
      </c>
      <c r="E13" s="33">
        <v>299.697</v>
      </c>
      <c r="F13" s="33">
        <v>787</v>
      </c>
      <c r="G13" s="33">
        <v>312.48</v>
      </c>
      <c r="H13" s="33">
        <v>312.95</v>
      </c>
      <c r="I13" s="81">
        <v>321.2</v>
      </c>
      <c r="J13" s="33">
        <v>350.86</v>
      </c>
      <c r="K13" s="33">
        <v>353.43</v>
      </c>
      <c r="L13" s="33">
        <v>369.65</v>
      </c>
      <c r="M13" s="33">
        <v>391.13</v>
      </c>
    </row>
    <row r="14" spans="1:15" s="14" customFormat="1" ht="76.5" customHeight="1">
      <c r="A14" s="92" t="s">
        <v>3</v>
      </c>
      <c r="B14" s="21" t="s">
        <v>90</v>
      </c>
      <c r="C14" s="20"/>
      <c r="D14" s="99" t="s">
        <v>27</v>
      </c>
      <c r="E14" s="99" t="s">
        <v>91</v>
      </c>
      <c r="F14" s="99" t="s">
        <v>92</v>
      </c>
      <c r="G14" s="99" t="s">
        <v>93</v>
      </c>
      <c r="H14" s="99" t="s">
        <v>93</v>
      </c>
      <c r="I14" s="79" t="s">
        <v>161</v>
      </c>
      <c r="J14" s="99" t="s">
        <v>94</v>
      </c>
      <c r="K14" s="99" t="s">
        <v>98</v>
      </c>
      <c r="L14" s="99" t="s">
        <v>95</v>
      </c>
      <c r="M14" s="99" t="s">
        <v>162</v>
      </c>
    </row>
    <row r="15" spans="1:15" s="14" customFormat="1" ht="50.25" customHeight="1">
      <c r="A15" s="77" t="s">
        <v>70</v>
      </c>
      <c r="B15" s="21" t="s">
        <v>89</v>
      </c>
      <c r="C15" s="101"/>
      <c r="D15" s="99" t="s">
        <v>124</v>
      </c>
      <c r="E15" s="23" t="s">
        <v>41</v>
      </c>
      <c r="F15" s="23" t="s">
        <v>41</v>
      </c>
      <c r="G15" s="23" t="s">
        <v>41</v>
      </c>
      <c r="H15" s="23" t="s">
        <v>41</v>
      </c>
      <c r="I15" s="82" t="s">
        <v>41</v>
      </c>
      <c r="J15" s="23" t="s">
        <v>3</v>
      </c>
      <c r="K15" s="99" t="s">
        <v>3</v>
      </c>
      <c r="L15" s="99" t="s">
        <v>3</v>
      </c>
      <c r="M15" s="99" t="s">
        <v>70</v>
      </c>
    </row>
    <row r="16" spans="1:15" s="14" customFormat="1" ht="128.25" customHeight="1">
      <c r="A16" s="77" t="s">
        <v>120</v>
      </c>
      <c r="B16" s="21" t="s">
        <v>166</v>
      </c>
      <c r="C16" s="101"/>
      <c r="D16" s="99" t="s">
        <v>28</v>
      </c>
      <c r="E16" s="99" t="s">
        <v>84</v>
      </c>
      <c r="F16" s="99" t="s">
        <v>84</v>
      </c>
      <c r="G16" s="99" t="s">
        <v>85</v>
      </c>
      <c r="H16" s="99" t="s">
        <v>139</v>
      </c>
      <c r="I16" s="99" t="s">
        <v>163</v>
      </c>
      <c r="J16" s="99" t="s">
        <v>163</v>
      </c>
      <c r="K16" s="99" t="s">
        <v>86</v>
      </c>
      <c r="L16" s="99" t="s">
        <v>87</v>
      </c>
      <c r="M16" s="99" t="s">
        <v>88</v>
      </c>
    </row>
    <row r="17" spans="1:14" s="14" customFormat="1" ht="33" customHeight="1">
      <c r="A17" s="77" t="s">
        <v>121</v>
      </c>
      <c r="B17" s="21" t="s">
        <v>115</v>
      </c>
      <c r="C17" s="20"/>
      <c r="D17" s="99" t="s">
        <v>27</v>
      </c>
      <c r="E17" s="99" t="s">
        <v>77</v>
      </c>
      <c r="F17" s="99" t="s">
        <v>78</v>
      </c>
      <c r="G17" s="99" t="s">
        <v>78</v>
      </c>
      <c r="H17" s="99" t="s">
        <v>79</v>
      </c>
      <c r="I17" s="79" t="s">
        <v>79</v>
      </c>
      <c r="J17" s="99" t="s">
        <v>80</v>
      </c>
      <c r="K17" s="99" t="s">
        <v>80</v>
      </c>
      <c r="L17" s="99" t="s">
        <v>81</v>
      </c>
      <c r="M17" s="99" t="s">
        <v>81</v>
      </c>
    </row>
    <row r="18" spans="1:14" s="14" customFormat="1" ht="82.5" customHeight="1">
      <c r="A18" s="94" t="s">
        <v>122</v>
      </c>
      <c r="B18" s="21" t="s">
        <v>157</v>
      </c>
      <c r="C18" s="20"/>
      <c r="D18" s="99" t="s">
        <v>27</v>
      </c>
      <c r="E18" s="99" t="s">
        <v>160</v>
      </c>
      <c r="F18" s="99" t="s">
        <v>160</v>
      </c>
      <c r="G18" s="99" t="s">
        <v>160</v>
      </c>
      <c r="H18" s="99" t="s">
        <v>160</v>
      </c>
      <c r="I18" s="79" t="s">
        <v>159</v>
      </c>
      <c r="J18" s="99" t="s">
        <v>160</v>
      </c>
      <c r="K18" s="99" t="s">
        <v>160</v>
      </c>
      <c r="L18" s="99" t="s">
        <v>160</v>
      </c>
      <c r="M18" s="99" t="s">
        <v>160</v>
      </c>
    </row>
    <row r="19" spans="1:14" s="14" customFormat="1" ht="42" customHeight="1">
      <c r="A19" s="94" t="s">
        <v>111</v>
      </c>
      <c r="B19" s="21" t="s">
        <v>71</v>
      </c>
      <c r="C19" s="20"/>
      <c r="D19" s="99" t="s">
        <v>28</v>
      </c>
      <c r="E19" s="99" t="s">
        <v>72</v>
      </c>
      <c r="F19" s="99" t="s">
        <v>72</v>
      </c>
      <c r="G19" s="99" t="s">
        <v>72</v>
      </c>
      <c r="H19" s="99" t="s">
        <v>72</v>
      </c>
      <c r="I19" s="79" t="s">
        <v>72</v>
      </c>
      <c r="J19" s="99" t="s">
        <v>73</v>
      </c>
      <c r="K19" s="99" t="s">
        <v>73</v>
      </c>
      <c r="L19" s="99" t="s">
        <v>73</v>
      </c>
      <c r="M19" s="99" t="s">
        <v>73</v>
      </c>
    </row>
    <row r="20" spans="1:14" s="14" customFormat="1" ht="43.5" customHeight="1">
      <c r="A20" s="94" t="s">
        <v>125</v>
      </c>
      <c r="B20" s="21" t="s">
        <v>110</v>
      </c>
      <c r="C20" s="20"/>
      <c r="D20" s="77" t="s">
        <v>124</v>
      </c>
      <c r="E20" s="70"/>
      <c r="F20" s="70"/>
      <c r="G20" s="70"/>
      <c r="H20" s="70" t="s">
        <v>111</v>
      </c>
      <c r="I20" s="79" t="s">
        <v>121</v>
      </c>
      <c r="J20" s="85" t="s">
        <v>121</v>
      </c>
      <c r="K20" s="85" t="s">
        <v>121</v>
      </c>
      <c r="L20" s="85" t="s">
        <v>121</v>
      </c>
      <c r="M20" s="85" t="s">
        <v>121</v>
      </c>
    </row>
    <row r="21" spans="1:14" s="14" customFormat="1" ht="41.25" customHeight="1">
      <c r="A21" s="94" t="s">
        <v>158</v>
      </c>
      <c r="B21" s="21" t="s">
        <v>112</v>
      </c>
      <c r="C21" s="20"/>
      <c r="D21" s="77" t="s">
        <v>124</v>
      </c>
      <c r="E21" s="70"/>
      <c r="F21" s="70"/>
      <c r="G21" s="70"/>
      <c r="H21" s="70" t="s">
        <v>140</v>
      </c>
      <c r="I21" s="79" t="s">
        <v>136</v>
      </c>
      <c r="J21" s="85" t="s">
        <v>136</v>
      </c>
      <c r="K21" s="85" t="s">
        <v>136</v>
      </c>
      <c r="L21" s="85" t="s">
        <v>136</v>
      </c>
      <c r="M21" s="85" t="s">
        <v>136</v>
      </c>
    </row>
    <row r="22" spans="1:14" s="14" customFormat="1" ht="42" customHeight="1">
      <c r="A22" s="146" t="s">
        <v>175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8"/>
    </row>
    <row r="23" spans="1:14" s="14" customFormat="1" ht="58.5" customHeight="1">
      <c r="A23" s="24" t="s">
        <v>2</v>
      </c>
      <c r="B23" s="21" t="s">
        <v>143</v>
      </c>
      <c r="C23" s="99"/>
      <c r="D23" s="99" t="s">
        <v>124</v>
      </c>
      <c r="E23" s="99" t="s">
        <v>33</v>
      </c>
      <c r="F23" s="99" t="s">
        <v>126</v>
      </c>
      <c r="G23" s="99" t="s">
        <v>127</v>
      </c>
      <c r="H23" s="99" t="s">
        <v>128</v>
      </c>
      <c r="I23" s="79" t="s">
        <v>137</v>
      </c>
      <c r="J23" s="99" t="s">
        <v>137</v>
      </c>
      <c r="K23" s="99" t="s">
        <v>128</v>
      </c>
      <c r="L23" s="99" t="s">
        <v>128</v>
      </c>
      <c r="M23" s="99" t="s">
        <v>128</v>
      </c>
    </row>
    <row r="24" spans="1:14" s="14" customFormat="1" ht="67.5" customHeight="1">
      <c r="A24" s="24" t="s">
        <v>3</v>
      </c>
      <c r="B24" s="21" t="s">
        <v>144</v>
      </c>
      <c r="C24" s="99"/>
      <c r="D24" s="99" t="s">
        <v>124</v>
      </c>
      <c r="E24" s="99"/>
      <c r="F24" s="99"/>
      <c r="G24" s="99"/>
      <c r="H24" s="99" t="s">
        <v>138</v>
      </c>
      <c r="I24" s="79" t="s">
        <v>164</v>
      </c>
      <c r="J24" s="99" t="s">
        <v>129</v>
      </c>
      <c r="K24" s="99" t="s">
        <v>130</v>
      </c>
      <c r="L24" s="99" t="s">
        <v>131</v>
      </c>
      <c r="M24" s="99" t="s">
        <v>132</v>
      </c>
    </row>
    <row r="25" spans="1:14" s="14" customFormat="1" ht="65.25" customHeight="1">
      <c r="A25" s="99" t="s">
        <v>70</v>
      </c>
      <c r="B25" s="21" t="s">
        <v>66</v>
      </c>
      <c r="C25" s="99"/>
      <c r="D25" s="99" t="s">
        <v>27</v>
      </c>
      <c r="E25" s="99" t="s">
        <v>43</v>
      </c>
      <c r="F25" s="99" t="s">
        <v>76</v>
      </c>
      <c r="G25" s="99" t="s">
        <v>101</v>
      </c>
      <c r="H25" s="99" t="s">
        <v>141</v>
      </c>
      <c r="I25" s="79" t="s">
        <v>102</v>
      </c>
      <c r="J25" s="99" t="s">
        <v>103</v>
      </c>
      <c r="K25" s="99" t="s">
        <v>104</v>
      </c>
      <c r="L25" s="99" t="s">
        <v>105</v>
      </c>
      <c r="M25" s="99" t="s">
        <v>44</v>
      </c>
    </row>
    <row r="26" spans="1:14" s="1" customFormat="1" ht="33.75" customHeight="1">
      <c r="A26" s="133" t="s">
        <v>176</v>
      </c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5"/>
    </row>
    <row r="27" spans="1:14" s="1" customFormat="1" ht="71.25" customHeight="1">
      <c r="A27" s="35" t="s">
        <v>2</v>
      </c>
      <c r="B27" s="21" t="s">
        <v>64</v>
      </c>
      <c r="C27" s="15"/>
      <c r="D27" s="77" t="s">
        <v>124</v>
      </c>
      <c r="E27" s="67" t="s">
        <v>109</v>
      </c>
      <c r="F27" s="52" t="s">
        <v>75</v>
      </c>
      <c r="G27" s="54" t="s">
        <v>100</v>
      </c>
      <c r="H27" s="65" t="s">
        <v>142</v>
      </c>
      <c r="I27" s="79" t="s">
        <v>111</v>
      </c>
      <c r="J27" s="51" t="s">
        <v>29</v>
      </c>
      <c r="K27" s="51" t="s">
        <v>29</v>
      </c>
      <c r="L27" s="51" t="s">
        <v>29</v>
      </c>
      <c r="M27" s="51" t="s">
        <v>29</v>
      </c>
      <c r="N27" s="130"/>
    </row>
    <row r="28" spans="1:14">
      <c r="N28" s="130"/>
    </row>
    <row r="29" spans="1:14">
      <c r="N29" s="130"/>
    </row>
    <row r="30" spans="1:14" ht="18.75">
      <c r="I30" s="84"/>
      <c r="N30" s="9"/>
    </row>
    <row r="31" spans="1:14" s="105" customFormat="1" ht="19.5">
      <c r="A31" s="128" t="s">
        <v>108</v>
      </c>
      <c r="B31" s="128"/>
      <c r="C31" s="128"/>
      <c r="I31" s="106"/>
      <c r="K31" s="129" t="s">
        <v>135</v>
      </c>
      <c r="L31" s="129"/>
      <c r="M31" s="129"/>
    </row>
    <row r="32" spans="1:14" s="75" customFormat="1" ht="15.75">
      <c r="I32" s="86"/>
    </row>
    <row r="33" spans="9:14" s="75" customFormat="1" ht="15.75">
      <c r="I33" s="86"/>
    </row>
    <row r="34" spans="9:14" s="75" customFormat="1" ht="15.75">
      <c r="I34" s="86"/>
    </row>
    <row r="35" spans="9:14" s="75" customFormat="1" ht="15.75">
      <c r="I35" s="86"/>
    </row>
    <row r="36" spans="9:14" s="75" customFormat="1" ht="15.75">
      <c r="I36" s="86"/>
    </row>
    <row r="37" spans="9:14" ht="18.75">
      <c r="N37" s="9"/>
    </row>
    <row r="38" spans="9:14" ht="18.75">
      <c r="N38" s="9"/>
    </row>
    <row r="39" spans="9:14" ht="18.75">
      <c r="N39" s="9"/>
    </row>
    <row r="40" spans="9:14" ht="18.75">
      <c r="N40" s="9"/>
    </row>
    <row r="41" spans="9:14" ht="18.75">
      <c r="N41" s="9"/>
    </row>
    <row r="42" spans="9:14" ht="18.75">
      <c r="N42" s="9"/>
    </row>
    <row r="43" spans="9:14" ht="15.75">
      <c r="N43" s="75"/>
    </row>
    <row r="44" spans="9:14" ht="15.75">
      <c r="N44" s="75"/>
    </row>
    <row r="45" spans="9:14" ht="15.75">
      <c r="N45" s="75"/>
    </row>
    <row r="46" spans="9:14" ht="15.75">
      <c r="N46" s="75"/>
    </row>
  </sheetData>
  <mergeCells count="18">
    <mergeCell ref="I2:N2"/>
    <mergeCell ref="A2:E2"/>
    <mergeCell ref="A26:M26"/>
    <mergeCell ref="A12:M12"/>
    <mergeCell ref="A8:M8"/>
    <mergeCell ref="A4:M4"/>
    <mergeCell ref="A6:A7"/>
    <mergeCell ref="B6:B7"/>
    <mergeCell ref="D6:D7"/>
    <mergeCell ref="C6:C7"/>
    <mergeCell ref="A22:M22"/>
    <mergeCell ref="G6:M6"/>
    <mergeCell ref="E6:E7"/>
    <mergeCell ref="F6:F7"/>
    <mergeCell ref="I3:N3"/>
    <mergeCell ref="A31:C31"/>
    <mergeCell ref="K31:M31"/>
    <mergeCell ref="N27:N29"/>
  </mergeCells>
  <printOptions horizontalCentered="1"/>
  <pageMargins left="0.39370078740157483" right="0.15748031496062992" top="1.3111111111111111" bottom="0.35433070866141736" header="0" footer="0.27559055118110237"/>
  <pageSetup paperSize="9" scale="80" fitToHeight="0" orientation="landscape" useFirstPageNumber="1" r:id="rId1"/>
  <headerFooter differentFirst="1" scaleWithDoc="0">
    <oddHeader>&amp;C&amp;P</oddHeader>
    <firstHeader xml:space="preserve">&amp;C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M114"/>
  <sheetViews>
    <sheetView view="pageLayout" topLeftCell="A37" zoomScale="85" zoomScaleNormal="100" zoomScalePageLayoutView="85" workbookViewId="0">
      <selection activeCell="C2" sqref="C2"/>
    </sheetView>
  </sheetViews>
  <sheetFormatPr defaultRowHeight="18.75"/>
  <cols>
    <col min="1" max="1" width="16.7109375" style="46" customWidth="1"/>
    <col min="2" max="2" width="25.7109375" style="17" customWidth="1"/>
    <col min="3" max="3" width="34" style="46" customWidth="1"/>
    <col min="4" max="4" width="12.85546875" style="17" customWidth="1"/>
    <col min="5" max="5" width="11.5703125" style="48" customWidth="1"/>
    <col min="6" max="6" width="11.28515625" style="47" customWidth="1"/>
    <col min="7" max="7" width="11.7109375" style="48" customWidth="1"/>
    <col min="8" max="8" width="11.85546875" style="47" customWidth="1"/>
    <col min="9" max="9" width="19.140625" style="47" hidden="1" customWidth="1"/>
    <col min="10" max="10" width="12.5703125" style="17" customWidth="1"/>
    <col min="11" max="11" width="11.5703125" style="17" customWidth="1"/>
    <col min="12" max="12" width="12.5703125" style="17" customWidth="1"/>
    <col min="13" max="13" width="2.140625" style="17" customWidth="1"/>
    <col min="14" max="237" width="9.140625" style="17"/>
    <col min="238" max="238" width="0" style="17" hidden="1" customWidth="1"/>
    <col min="239" max="239" width="21.7109375" style="17" customWidth="1"/>
    <col min="240" max="240" width="48.140625" style="17" customWidth="1"/>
    <col min="241" max="241" width="29.7109375" style="17" customWidth="1"/>
    <col min="242" max="242" width="11.42578125" style="17" customWidth="1"/>
    <col min="243" max="243" width="7.5703125" style="17" customWidth="1"/>
    <col min="244" max="244" width="11.7109375" style="17" customWidth="1"/>
    <col min="245" max="245" width="7.140625" style="17" customWidth="1"/>
    <col min="246" max="246" width="0" style="17" hidden="1" customWidth="1"/>
    <col min="247" max="248" width="19.140625" style="17" customWidth="1"/>
    <col min="249" max="249" width="20.42578125" style="17" customWidth="1"/>
    <col min="250" max="250" width="20.85546875" style="17" customWidth="1"/>
    <col min="251" max="252" width="22" style="17" customWidth="1"/>
    <col min="253" max="253" width="0" style="17" hidden="1" customWidth="1"/>
    <col min="254" max="254" width="27.28515625" style="17" customWidth="1"/>
    <col min="255" max="255" width="18.140625" style="17" bestFit="1" customWidth="1"/>
    <col min="256" max="256" width="11.42578125" style="17" bestFit="1" customWidth="1"/>
    <col min="257" max="257" width="11.5703125" style="17" bestFit="1" customWidth="1"/>
    <col min="258" max="493" width="9.140625" style="17"/>
    <col min="494" max="494" width="0" style="17" hidden="1" customWidth="1"/>
    <col min="495" max="495" width="21.7109375" style="17" customWidth="1"/>
    <col min="496" max="496" width="48.140625" style="17" customWidth="1"/>
    <col min="497" max="497" width="29.7109375" style="17" customWidth="1"/>
    <col min="498" max="498" width="11.42578125" style="17" customWidth="1"/>
    <col min="499" max="499" width="7.5703125" style="17" customWidth="1"/>
    <col min="500" max="500" width="11.7109375" style="17" customWidth="1"/>
    <col min="501" max="501" width="7.140625" style="17" customWidth="1"/>
    <col min="502" max="502" width="0" style="17" hidden="1" customWidth="1"/>
    <col min="503" max="504" width="19.140625" style="17" customWidth="1"/>
    <col min="505" max="505" width="20.42578125" style="17" customWidth="1"/>
    <col min="506" max="506" width="20.85546875" style="17" customWidth="1"/>
    <col min="507" max="508" width="22" style="17" customWidth="1"/>
    <col min="509" max="509" width="0" style="17" hidden="1" customWidth="1"/>
    <col min="510" max="510" width="27.28515625" style="17" customWidth="1"/>
    <col min="511" max="511" width="18.140625" style="17" bestFit="1" customWidth="1"/>
    <col min="512" max="512" width="11.42578125" style="17" bestFit="1" customWidth="1"/>
    <col min="513" max="513" width="11.5703125" style="17" bestFit="1" customWidth="1"/>
    <col min="514" max="749" width="9.140625" style="17"/>
    <col min="750" max="750" width="0" style="17" hidden="1" customWidth="1"/>
    <col min="751" max="751" width="21.7109375" style="17" customWidth="1"/>
    <col min="752" max="752" width="48.140625" style="17" customWidth="1"/>
    <col min="753" max="753" width="29.7109375" style="17" customWidth="1"/>
    <col min="754" max="754" width="11.42578125" style="17" customWidth="1"/>
    <col min="755" max="755" width="7.5703125" style="17" customWidth="1"/>
    <col min="756" max="756" width="11.7109375" style="17" customWidth="1"/>
    <col min="757" max="757" width="7.140625" style="17" customWidth="1"/>
    <col min="758" max="758" width="0" style="17" hidden="1" customWidth="1"/>
    <col min="759" max="760" width="19.140625" style="17" customWidth="1"/>
    <col min="761" max="761" width="20.42578125" style="17" customWidth="1"/>
    <col min="762" max="762" width="20.85546875" style="17" customWidth="1"/>
    <col min="763" max="764" width="22" style="17" customWidth="1"/>
    <col min="765" max="765" width="0" style="17" hidden="1" customWidth="1"/>
    <col min="766" max="766" width="27.28515625" style="17" customWidth="1"/>
    <col min="767" max="767" width="18.140625" style="17" bestFit="1" customWidth="1"/>
    <col min="768" max="768" width="11.42578125" style="17" bestFit="1" customWidth="1"/>
    <col min="769" max="769" width="11.5703125" style="17" bestFit="1" customWidth="1"/>
    <col min="770" max="1005" width="9.140625" style="17"/>
    <col min="1006" max="1006" width="0" style="17" hidden="1" customWidth="1"/>
    <col min="1007" max="1007" width="21.7109375" style="17" customWidth="1"/>
    <col min="1008" max="1008" width="48.140625" style="17" customWidth="1"/>
    <col min="1009" max="1009" width="29.7109375" style="17" customWidth="1"/>
    <col min="1010" max="1010" width="11.42578125" style="17" customWidth="1"/>
    <col min="1011" max="1011" width="7.5703125" style="17" customWidth="1"/>
    <col min="1012" max="1012" width="11.7109375" style="17" customWidth="1"/>
    <col min="1013" max="1013" width="7.140625" style="17" customWidth="1"/>
    <col min="1014" max="1014" width="0" style="17" hidden="1" customWidth="1"/>
    <col min="1015" max="1016" width="19.140625" style="17" customWidth="1"/>
    <col min="1017" max="1017" width="20.42578125" style="17" customWidth="1"/>
    <col min="1018" max="1018" width="20.85546875" style="17" customWidth="1"/>
    <col min="1019" max="1020" width="22" style="17" customWidth="1"/>
    <col min="1021" max="1021" width="0" style="17" hidden="1" customWidth="1"/>
    <col min="1022" max="1022" width="27.28515625" style="17" customWidth="1"/>
    <col min="1023" max="1023" width="18.140625" style="17" bestFit="1" customWidth="1"/>
    <col min="1024" max="1024" width="11.42578125" style="17" bestFit="1" customWidth="1"/>
    <col min="1025" max="1025" width="11.5703125" style="17" bestFit="1" customWidth="1"/>
    <col min="1026" max="1261" width="9.140625" style="17"/>
    <col min="1262" max="1262" width="0" style="17" hidden="1" customWidth="1"/>
    <col min="1263" max="1263" width="21.7109375" style="17" customWidth="1"/>
    <col min="1264" max="1264" width="48.140625" style="17" customWidth="1"/>
    <col min="1265" max="1265" width="29.7109375" style="17" customWidth="1"/>
    <col min="1266" max="1266" width="11.42578125" style="17" customWidth="1"/>
    <col min="1267" max="1267" width="7.5703125" style="17" customWidth="1"/>
    <col min="1268" max="1268" width="11.7109375" style="17" customWidth="1"/>
    <col min="1269" max="1269" width="7.140625" style="17" customWidth="1"/>
    <col min="1270" max="1270" width="0" style="17" hidden="1" customWidth="1"/>
    <col min="1271" max="1272" width="19.140625" style="17" customWidth="1"/>
    <col min="1273" max="1273" width="20.42578125" style="17" customWidth="1"/>
    <col min="1274" max="1274" width="20.85546875" style="17" customWidth="1"/>
    <col min="1275" max="1276" width="22" style="17" customWidth="1"/>
    <col min="1277" max="1277" width="0" style="17" hidden="1" customWidth="1"/>
    <col min="1278" max="1278" width="27.28515625" style="17" customWidth="1"/>
    <col min="1279" max="1279" width="18.140625" style="17" bestFit="1" customWidth="1"/>
    <col min="1280" max="1280" width="11.42578125" style="17" bestFit="1" customWidth="1"/>
    <col min="1281" max="1281" width="11.5703125" style="17" bestFit="1" customWidth="1"/>
    <col min="1282" max="1517" width="9.140625" style="17"/>
    <col min="1518" max="1518" width="0" style="17" hidden="1" customWidth="1"/>
    <col min="1519" max="1519" width="21.7109375" style="17" customWidth="1"/>
    <col min="1520" max="1520" width="48.140625" style="17" customWidth="1"/>
    <col min="1521" max="1521" width="29.7109375" style="17" customWidth="1"/>
    <col min="1522" max="1522" width="11.42578125" style="17" customWidth="1"/>
    <col min="1523" max="1523" width="7.5703125" style="17" customWidth="1"/>
    <col min="1524" max="1524" width="11.7109375" style="17" customWidth="1"/>
    <col min="1525" max="1525" width="7.140625" style="17" customWidth="1"/>
    <col min="1526" max="1526" width="0" style="17" hidden="1" customWidth="1"/>
    <col min="1527" max="1528" width="19.140625" style="17" customWidth="1"/>
    <col min="1529" max="1529" width="20.42578125" style="17" customWidth="1"/>
    <col min="1530" max="1530" width="20.85546875" style="17" customWidth="1"/>
    <col min="1531" max="1532" width="22" style="17" customWidth="1"/>
    <col min="1533" max="1533" width="0" style="17" hidden="1" customWidth="1"/>
    <col min="1534" max="1534" width="27.28515625" style="17" customWidth="1"/>
    <col min="1535" max="1535" width="18.140625" style="17" bestFit="1" customWidth="1"/>
    <col min="1536" max="1536" width="11.42578125" style="17" bestFit="1" customWidth="1"/>
    <col min="1537" max="1537" width="11.5703125" style="17" bestFit="1" customWidth="1"/>
    <col min="1538" max="1773" width="9.140625" style="17"/>
    <col min="1774" max="1774" width="0" style="17" hidden="1" customWidth="1"/>
    <col min="1775" max="1775" width="21.7109375" style="17" customWidth="1"/>
    <col min="1776" max="1776" width="48.140625" style="17" customWidth="1"/>
    <col min="1777" max="1777" width="29.7109375" style="17" customWidth="1"/>
    <col min="1778" max="1778" width="11.42578125" style="17" customWidth="1"/>
    <col min="1779" max="1779" width="7.5703125" style="17" customWidth="1"/>
    <col min="1780" max="1780" width="11.7109375" style="17" customWidth="1"/>
    <col min="1781" max="1781" width="7.140625" style="17" customWidth="1"/>
    <col min="1782" max="1782" width="0" style="17" hidden="1" customWidth="1"/>
    <col min="1783" max="1784" width="19.140625" style="17" customWidth="1"/>
    <col min="1785" max="1785" width="20.42578125" style="17" customWidth="1"/>
    <col min="1786" max="1786" width="20.85546875" style="17" customWidth="1"/>
    <col min="1787" max="1788" width="22" style="17" customWidth="1"/>
    <col min="1789" max="1789" width="0" style="17" hidden="1" customWidth="1"/>
    <col min="1790" max="1790" width="27.28515625" style="17" customWidth="1"/>
    <col min="1791" max="1791" width="18.140625" style="17" bestFit="1" customWidth="1"/>
    <col min="1792" max="1792" width="11.42578125" style="17" bestFit="1" customWidth="1"/>
    <col min="1793" max="1793" width="11.5703125" style="17" bestFit="1" customWidth="1"/>
    <col min="1794" max="2029" width="9.140625" style="17"/>
    <col min="2030" max="2030" width="0" style="17" hidden="1" customWidth="1"/>
    <col min="2031" max="2031" width="21.7109375" style="17" customWidth="1"/>
    <col min="2032" max="2032" width="48.140625" style="17" customWidth="1"/>
    <col min="2033" max="2033" width="29.7109375" style="17" customWidth="1"/>
    <col min="2034" max="2034" width="11.42578125" style="17" customWidth="1"/>
    <col min="2035" max="2035" width="7.5703125" style="17" customWidth="1"/>
    <col min="2036" max="2036" width="11.7109375" style="17" customWidth="1"/>
    <col min="2037" max="2037" width="7.140625" style="17" customWidth="1"/>
    <col min="2038" max="2038" width="0" style="17" hidden="1" customWidth="1"/>
    <col min="2039" max="2040" width="19.140625" style="17" customWidth="1"/>
    <col min="2041" max="2041" width="20.42578125" style="17" customWidth="1"/>
    <col min="2042" max="2042" width="20.85546875" style="17" customWidth="1"/>
    <col min="2043" max="2044" width="22" style="17" customWidth="1"/>
    <col min="2045" max="2045" width="0" style="17" hidden="1" customWidth="1"/>
    <col min="2046" max="2046" width="27.28515625" style="17" customWidth="1"/>
    <col min="2047" max="2047" width="18.140625" style="17" bestFit="1" customWidth="1"/>
    <col min="2048" max="2048" width="11.42578125" style="17" bestFit="1" customWidth="1"/>
    <col min="2049" max="2049" width="11.5703125" style="17" bestFit="1" customWidth="1"/>
    <col min="2050" max="2285" width="9.140625" style="17"/>
    <col min="2286" max="2286" width="0" style="17" hidden="1" customWidth="1"/>
    <col min="2287" max="2287" width="21.7109375" style="17" customWidth="1"/>
    <col min="2288" max="2288" width="48.140625" style="17" customWidth="1"/>
    <col min="2289" max="2289" width="29.7109375" style="17" customWidth="1"/>
    <col min="2290" max="2290" width="11.42578125" style="17" customWidth="1"/>
    <col min="2291" max="2291" width="7.5703125" style="17" customWidth="1"/>
    <col min="2292" max="2292" width="11.7109375" style="17" customWidth="1"/>
    <col min="2293" max="2293" width="7.140625" style="17" customWidth="1"/>
    <col min="2294" max="2294" width="0" style="17" hidden="1" customWidth="1"/>
    <col min="2295" max="2296" width="19.140625" style="17" customWidth="1"/>
    <col min="2297" max="2297" width="20.42578125" style="17" customWidth="1"/>
    <col min="2298" max="2298" width="20.85546875" style="17" customWidth="1"/>
    <col min="2299" max="2300" width="22" style="17" customWidth="1"/>
    <col min="2301" max="2301" width="0" style="17" hidden="1" customWidth="1"/>
    <col min="2302" max="2302" width="27.28515625" style="17" customWidth="1"/>
    <col min="2303" max="2303" width="18.140625" style="17" bestFit="1" customWidth="1"/>
    <col min="2304" max="2304" width="11.42578125" style="17" bestFit="1" customWidth="1"/>
    <col min="2305" max="2305" width="11.5703125" style="17" bestFit="1" customWidth="1"/>
    <col min="2306" max="2541" width="9.140625" style="17"/>
    <col min="2542" max="2542" width="0" style="17" hidden="1" customWidth="1"/>
    <col min="2543" max="2543" width="21.7109375" style="17" customWidth="1"/>
    <col min="2544" max="2544" width="48.140625" style="17" customWidth="1"/>
    <col min="2545" max="2545" width="29.7109375" style="17" customWidth="1"/>
    <col min="2546" max="2546" width="11.42578125" style="17" customWidth="1"/>
    <col min="2547" max="2547" width="7.5703125" style="17" customWidth="1"/>
    <col min="2548" max="2548" width="11.7109375" style="17" customWidth="1"/>
    <col min="2549" max="2549" width="7.140625" style="17" customWidth="1"/>
    <col min="2550" max="2550" width="0" style="17" hidden="1" customWidth="1"/>
    <col min="2551" max="2552" width="19.140625" style="17" customWidth="1"/>
    <col min="2553" max="2553" width="20.42578125" style="17" customWidth="1"/>
    <col min="2554" max="2554" width="20.85546875" style="17" customWidth="1"/>
    <col min="2555" max="2556" width="22" style="17" customWidth="1"/>
    <col min="2557" max="2557" width="0" style="17" hidden="1" customWidth="1"/>
    <col min="2558" max="2558" width="27.28515625" style="17" customWidth="1"/>
    <col min="2559" max="2559" width="18.140625" style="17" bestFit="1" customWidth="1"/>
    <col min="2560" max="2560" width="11.42578125" style="17" bestFit="1" customWidth="1"/>
    <col min="2561" max="2561" width="11.5703125" style="17" bestFit="1" customWidth="1"/>
    <col min="2562" max="2797" width="9.140625" style="17"/>
    <col min="2798" max="2798" width="0" style="17" hidden="1" customWidth="1"/>
    <col min="2799" max="2799" width="21.7109375" style="17" customWidth="1"/>
    <col min="2800" max="2800" width="48.140625" style="17" customWidth="1"/>
    <col min="2801" max="2801" width="29.7109375" style="17" customWidth="1"/>
    <col min="2802" max="2802" width="11.42578125" style="17" customWidth="1"/>
    <col min="2803" max="2803" width="7.5703125" style="17" customWidth="1"/>
    <col min="2804" max="2804" width="11.7109375" style="17" customWidth="1"/>
    <col min="2805" max="2805" width="7.140625" style="17" customWidth="1"/>
    <col min="2806" max="2806" width="0" style="17" hidden="1" customWidth="1"/>
    <col min="2807" max="2808" width="19.140625" style="17" customWidth="1"/>
    <col min="2809" max="2809" width="20.42578125" style="17" customWidth="1"/>
    <col min="2810" max="2810" width="20.85546875" style="17" customWidth="1"/>
    <col min="2811" max="2812" width="22" style="17" customWidth="1"/>
    <col min="2813" max="2813" width="0" style="17" hidden="1" customWidth="1"/>
    <col min="2814" max="2814" width="27.28515625" style="17" customWidth="1"/>
    <col min="2815" max="2815" width="18.140625" style="17" bestFit="1" customWidth="1"/>
    <col min="2816" max="2816" width="11.42578125" style="17" bestFit="1" customWidth="1"/>
    <col min="2817" max="2817" width="11.5703125" style="17" bestFit="1" customWidth="1"/>
    <col min="2818" max="3053" width="9.140625" style="17"/>
    <col min="3054" max="3054" width="0" style="17" hidden="1" customWidth="1"/>
    <col min="3055" max="3055" width="21.7109375" style="17" customWidth="1"/>
    <col min="3056" max="3056" width="48.140625" style="17" customWidth="1"/>
    <col min="3057" max="3057" width="29.7109375" style="17" customWidth="1"/>
    <col min="3058" max="3058" width="11.42578125" style="17" customWidth="1"/>
    <col min="3059" max="3059" width="7.5703125" style="17" customWidth="1"/>
    <col min="3060" max="3060" width="11.7109375" style="17" customWidth="1"/>
    <col min="3061" max="3061" width="7.140625" style="17" customWidth="1"/>
    <col min="3062" max="3062" width="0" style="17" hidden="1" customWidth="1"/>
    <col min="3063" max="3064" width="19.140625" style="17" customWidth="1"/>
    <col min="3065" max="3065" width="20.42578125" style="17" customWidth="1"/>
    <col min="3066" max="3066" width="20.85546875" style="17" customWidth="1"/>
    <col min="3067" max="3068" width="22" style="17" customWidth="1"/>
    <col min="3069" max="3069" width="0" style="17" hidden="1" customWidth="1"/>
    <col min="3070" max="3070" width="27.28515625" style="17" customWidth="1"/>
    <col min="3071" max="3071" width="18.140625" style="17" bestFit="1" customWidth="1"/>
    <col min="3072" max="3072" width="11.42578125" style="17" bestFit="1" customWidth="1"/>
    <col min="3073" max="3073" width="11.5703125" style="17" bestFit="1" customWidth="1"/>
    <col min="3074" max="3309" width="9.140625" style="17"/>
    <col min="3310" max="3310" width="0" style="17" hidden="1" customWidth="1"/>
    <col min="3311" max="3311" width="21.7109375" style="17" customWidth="1"/>
    <col min="3312" max="3312" width="48.140625" style="17" customWidth="1"/>
    <col min="3313" max="3313" width="29.7109375" style="17" customWidth="1"/>
    <col min="3314" max="3314" width="11.42578125" style="17" customWidth="1"/>
    <col min="3315" max="3315" width="7.5703125" style="17" customWidth="1"/>
    <col min="3316" max="3316" width="11.7109375" style="17" customWidth="1"/>
    <col min="3317" max="3317" width="7.140625" style="17" customWidth="1"/>
    <col min="3318" max="3318" width="0" style="17" hidden="1" customWidth="1"/>
    <col min="3319" max="3320" width="19.140625" style="17" customWidth="1"/>
    <col min="3321" max="3321" width="20.42578125" style="17" customWidth="1"/>
    <col min="3322" max="3322" width="20.85546875" style="17" customWidth="1"/>
    <col min="3323" max="3324" width="22" style="17" customWidth="1"/>
    <col min="3325" max="3325" width="0" style="17" hidden="1" customWidth="1"/>
    <col min="3326" max="3326" width="27.28515625" style="17" customWidth="1"/>
    <col min="3327" max="3327" width="18.140625" style="17" bestFit="1" customWidth="1"/>
    <col min="3328" max="3328" width="11.42578125" style="17" bestFit="1" customWidth="1"/>
    <col min="3329" max="3329" width="11.5703125" style="17" bestFit="1" customWidth="1"/>
    <col min="3330" max="3565" width="9.140625" style="17"/>
    <col min="3566" max="3566" width="0" style="17" hidden="1" customWidth="1"/>
    <col min="3567" max="3567" width="21.7109375" style="17" customWidth="1"/>
    <col min="3568" max="3568" width="48.140625" style="17" customWidth="1"/>
    <col min="3569" max="3569" width="29.7109375" style="17" customWidth="1"/>
    <col min="3570" max="3570" width="11.42578125" style="17" customWidth="1"/>
    <col min="3571" max="3571" width="7.5703125" style="17" customWidth="1"/>
    <col min="3572" max="3572" width="11.7109375" style="17" customWidth="1"/>
    <col min="3573" max="3573" width="7.140625" style="17" customWidth="1"/>
    <col min="3574" max="3574" width="0" style="17" hidden="1" customWidth="1"/>
    <col min="3575" max="3576" width="19.140625" style="17" customWidth="1"/>
    <col min="3577" max="3577" width="20.42578125" style="17" customWidth="1"/>
    <col min="3578" max="3578" width="20.85546875" style="17" customWidth="1"/>
    <col min="3579" max="3580" width="22" style="17" customWidth="1"/>
    <col min="3581" max="3581" width="0" style="17" hidden="1" customWidth="1"/>
    <col min="3582" max="3582" width="27.28515625" style="17" customWidth="1"/>
    <col min="3583" max="3583" width="18.140625" style="17" bestFit="1" customWidth="1"/>
    <col min="3584" max="3584" width="11.42578125" style="17" bestFit="1" customWidth="1"/>
    <col min="3585" max="3585" width="11.5703125" style="17" bestFit="1" customWidth="1"/>
    <col min="3586" max="3821" width="9.140625" style="17"/>
    <col min="3822" max="3822" width="0" style="17" hidden="1" customWidth="1"/>
    <col min="3823" max="3823" width="21.7109375" style="17" customWidth="1"/>
    <col min="3824" max="3824" width="48.140625" style="17" customWidth="1"/>
    <col min="3825" max="3825" width="29.7109375" style="17" customWidth="1"/>
    <col min="3826" max="3826" width="11.42578125" style="17" customWidth="1"/>
    <col min="3827" max="3827" width="7.5703125" style="17" customWidth="1"/>
    <col min="3828" max="3828" width="11.7109375" style="17" customWidth="1"/>
    <col min="3829" max="3829" width="7.140625" style="17" customWidth="1"/>
    <col min="3830" max="3830" width="0" style="17" hidden="1" customWidth="1"/>
    <col min="3831" max="3832" width="19.140625" style="17" customWidth="1"/>
    <col min="3833" max="3833" width="20.42578125" style="17" customWidth="1"/>
    <col min="3834" max="3834" width="20.85546875" style="17" customWidth="1"/>
    <col min="3835" max="3836" width="22" style="17" customWidth="1"/>
    <col min="3837" max="3837" width="0" style="17" hidden="1" customWidth="1"/>
    <col min="3838" max="3838" width="27.28515625" style="17" customWidth="1"/>
    <col min="3839" max="3839" width="18.140625" style="17" bestFit="1" customWidth="1"/>
    <col min="3840" max="3840" width="11.42578125" style="17" bestFit="1" customWidth="1"/>
    <col min="3841" max="3841" width="11.5703125" style="17" bestFit="1" customWidth="1"/>
    <col min="3842" max="4077" width="9.140625" style="17"/>
    <col min="4078" max="4078" width="0" style="17" hidden="1" customWidth="1"/>
    <col min="4079" max="4079" width="21.7109375" style="17" customWidth="1"/>
    <col min="4080" max="4080" width="48.140625" style="17" customWidth="1"/>
    <col min="4081" max="4081" width="29.7109375" style="17" customWidth="1"/>
    <col min="4082" max="4082" width="11.42578125" style="17" customWidth="1"/>
    <col min="4083" max="4083" width="7.5703125" style="17" customWidth="1"/>
    <col min="4084" max="4084" width="11.7109375" style="17" customWidth="1"/>
    <col min="4085" max="4085" width="7.140625" style="17" customWidth="1"/>
    <col min="4086" max="4086" width="0" style="17" hidden="1" customWidth="1"/>
    <col min="4087" max="4088" width="19.140625" style="17" customWidth="1"/>
    <col min="4089" max="4089" width="20.42578125" style="17" customWidth="1"/>
    <col min="4090" max="4090" width="20.85546875" style="17" customWidth="1"/>
    <col min="4091" max="4092" width="22" style="17" customWidth="1"/>
    <col min="4093" max="4093" width="0" style="17" hidden="1" customWidth="1"/>
    <col min="4094" max="4094" width="27.28515625" style="17" customWidth="1"/>
    <col min="4095" max="4095" width="18.140625" style="17" bestFit="1" customWidth="1"/>
    <col min="4096" max="4096" width="11.42578125" style="17" bestFit="1" customWidth="1"/>
    <col min="4097" max="4097" width="11.5703125" style="17" bestFit="1" customWidth="1"/>
    <col min="4098" max="4333" width="9.140625" style="17"/>
    <col min="4334" max="4334" width="0" style="17" hidden="1" customWidth="1"/>
    <col min="4335" max="4335" width="21.7109375" style="17" customWidth="1"/>
    <col min="4336" max="4336" width="48.140625" style="17" customWidth="1"/>
    <col min="4337" max="4337" width="29.7109375" style="17" customWidth="1"/>
    <col min="4338" max="4338" width="11.42578125" style="17" customWidth="1"/>
    <col min="4339" max="4339" width="7.5703125" style="17" customWidth="1"/>
    <col min="4340" max="4340" width="11.7109375" style="17" customWidth="1"/>
    <col min="4341" max="4341" width="7.140625" style="17" customWidth="1"/>
    <col min="4342" max="4342" width="0" style="17" hidden="1" customWidth="1"/>
    <col min="4343" max="4344" width="19.140625" style="17" customWidth="1"/>
    <col min="4345" max="4345" width="20.42578125" style="17" customWidth="1"/>
    <col min="4346" max="4346" width="20.85546875" style="17" customWidth="1"/>
    <col min="4347" max="4348" width="22" style="17" customWidth="1"/>
    <col min="4349" max="4349" width="0" style="17" hidden="1" customWidth="1"/>
    <col min="4350" max="4350" width="27.28515625" style="17" customWidth="1"/>
    <col min="4351" max="4351" width="18.140625" style="17" bestFit="1" customWidth="1"/>
    <col min="4352" max="4352" width="11.42578125" style="17" bestFit="1" customWidth="1"/>
    <col min="4353" max="4353" width="11.5703125" style="17" bestFit="1" customWidth="1"/>
    <col min="4354" max="4589" width="9.140625" style="17"/>
    <col min="4590" max="4590" width="0" style="17" hidden="1" customWidth="1"/>
    <col min="4591" max="4591" width="21.7109375" style="17" customWidth="1"/>
    <col min="4592" max="4592" width="48.140625" style="17" customWidth="1"/>
    <col min="4593" max="4593" width="29.7109375" style="17" customWidth="1"/>
    <col min="4594" max="4594" width="11.42578125" style="17" customWidth="1"/>
    <col min="4595" max="4595" width="7.5703125" style="17" customWidth="1"/>
    <col min="4596" max="4596" width="11.7109375" style="17" customWidth="1"/>
    <col min="4597" max="4597" width="7.140625" style="17" customWidth="1"/>
    <col min="4598" max="4598" width="0" style="17" hidden="1" customWidth="1"/>
    <col min="4599" max="4600" width="19.140625" style="17" customWidth="1"/>
    <col min="4601" max="4601" width="20.42578125" style="17" customWidth="1"/>
    <col min="4602" max="4602" width="20.85546875" style="17" customWidth="1"/>
    <col min="4603" max="4604" width="22" style="17" customWidth="1"/>
    <col min="4605" max="4605" width="0" style="17" hidden="1" customWidth="1"/>
    <col min="4606" max="4606" width="27.28515625" style="17" customWidth="1"/>
    <col min="4607" max="4607" width="18.140625" style="17" bestFit="1" customWidth="1"/>
    <col min="4608" max="4608" width="11.42578125" style="17" bestFit="1" customWidth="1"/>
    <col min="4609" max="4609" width="11.5703125" style="17" bestFit="1" customWidth="1"/>
    <col min="4610" max="4845" width="9.140625" style="17"/>
    <col min="4846" max="4846" width="0" style="17" hidden="1" customWidth="1"/>
    <col min="4847" max="4847" width="21.7109375" style="17" customWidth="1"/>
    <col min="4848" max="4848" width="48.140625" style="17" customWidth="1"/>
    <col min="4849" max="4849" width="29.7109375" style="17" customWidth="1"/>
    <col min="4850" max="4850" width="11.42578125" style="17" customWidth="1"/>
    <col min="4851" max="4851" width="7.5703125" style="17" customWidth="1"/>
    <col min="4852" max="4852" width="11.7109375" style="17" customWidth="1"/>
    <col min="4853" max="4853" width="7.140625" style="17" customWidth="1"/>
    <col min="4854" max="4854" width="0" style="17" hidden="1" customWidth="1"/>
    <col min="4855" max="4856" width="19.140625" style="17" customWidth="1"/>
    <col min="4857" max="4857" width="20.42578125" style="17" customWidth="1"/>
    <col min="4858" max="4858" width="20.85546875" style="17" customWidth="1"/>
    <col min="4859" max="4860" width="22" style="17" customWidth="1"/>
    <col min="4861" max="4861" width="0" style="17" hidden="1" customWidth="1"/>
    <col min="4862" max="4862" width="27.28515625" style="17" customWidth="1"/>
    <col min="4863" max="4863" width="18.140625" style="17" bestFit="1" customWidth="1"/>
    <col min="4864" max="4864" width="11.42578125" style="17" bestFit="1" customWidth="1"/>
    <col min="4865" max="4865" width="11.5703125" style="17" bestFit="1" customWidth="1"/>
    <col min="4866" max="5101" width="9.140625" style="17"/>
    <col min="5102" max="5102" width="0" style="17" hidden="1" customWidth="1"/>
    <col min="5103" max="5103" width="21.7109375" style="17" customWidth="1"/>
    <col min="5104" max="5104" width="48.140625" style="17" customWidth="1"/>
    <col min="5105" max="5105" width="29.7109375" style="17" customWidth="1"/>
    <col min="5106" max="5106" width="11.42578125" style="17" customWidth="1"/>
    <col min="5107" max="5107" width="7.5703125" style="17" customWidth="1"/>
    <col min="5108" max="5108" width="11.7109375" style="17" customWidth="1"/>
    <col min="5109" max="5109" width="7.140625" style="17" customWidth="1"/>
    <col min="5110" max="5110" width="0" style="17" hidden="1" customWidth="1"/>
    <col min="5111" max="5112" width="19.140625" style="17" customWidth="1"/>
    <col min="5113" max="5113" width="20.42578125" style="17" customWidth="1"/>
    <col min="5114" max="5114" width="20.85546875" style="17" customWidth="1"/>
    <col min="5115" max="5116" width="22" style="17" customWidth="1"/>
    <col min="5117" max="5117" width="0" style="17" hidden="1" customWidth="1"/>
    <col min="5118" max="5118" width="27.28515625" style="17" customWidth="1"/>
    <col min="5119" max="5119" width="18.140625" style="17" bestFit="1" customWidth="1"/>
    <col min="5120" max="5120" width="11.42578125" style="17" bestFit="1" customWidth="1"/>
    <col min="5121" max="5121" width="11.5703125" style="17" bestFit="1" customWidth="1"/>
    <col min="5122" max="5357" width="9.140625" style="17"/>
    <col min="5358" max="5358" width="0" style="17" hidden="1" customWidth="1"/>
    <col min="5359" max="5359" width="21.7109375" style="17" customWidth="1"/>
    <col min="5360" max="5360" width="48.140625" style="17" customWidth="1"/>
    <col min="5361" max="5361" width="29.7109375" style="17" customWidth="1"/>
    <col min="5362" max="5362" width="11.42578125" style="17" customWidth="1"/>
    <col min="5363" max="5363" width="7.5703125" style="17" customWidth="1"/>
    <col min="5364" max="5364" width="11.7109375" style="17" customWidth="1"/>
    <col min="5365" max="5365" width="7.140625" style="17" customWidth="1"/>
    <col min="5366" max="5366" width="0" style="17" hidden="1" customWidth="1"/>
    <col min="5367" max="5368" width="19.140625" style="17" customWidth="1"/>
    <col min="5369" max="5369" width="20.42578125" style="17" customWidth="1"/>
    <col min="5370" max="5370" width="20.85546875" style="17" customWidth="1"/>
    <col min="5371" max="5372" width="22" style="17" customWidth="1"/>
    <col min="5373" max="5373" width="0" style="17" hidden="1" customWidth="1"/>
    <col min="5374" max="5374" width="27.28515625" style="17" customWidth="1"/>
    <col min="5375" max="5375" width="18.140625" style="17" bestFit="1" customWidth="1"/>
    <col min="5376" max="5376" width="11.42578125" style="17" bestFit="1" customWidth="1"/>
    <col min="5377" max="5377" width="11.5703125" style="17" bestFit="1" customWidth="1"/>
    <col min="5378" max="5613" width="9.140625" style="17"/>
    <col min="5614" max="5614" width="0" style="17" hidden="1" customWidth="1"/>
    <col min="5615" max="5615" width="21.7109375" style="17" customWidth="1"/>
    <col min="5616" max="5616" width="48.140625" style="17" customWidth="1"/>
    <col min="5617" max="5617" width="29.7109375" style="17" customWidth="1"/>
    <col min="5618" max="5618" width="11.42578125" style="17" customWidth="1"/>
    <col min="5619" max="5619" width="7.5703125" style="17" customWidth="1"/>
    <col min="5620" max="5620" width="11.7109375" style="17" customWidth="1"/>
    <col min="5621" max="5621" width="7.140625" style="17" customWidth="1"/>
    <col min="5622" max="5622" width="0" style="17" hidden="1" customWidth="1"/>
    <col min="5623" max="5624" width="19.140625" style="17" customWidth="1"/>
    <col min="5625" max="5625" width="20.42578125" style="17" customWidth="1"/>
    <col min="5626" max="5626" width="20.85546875" style="17" customWidth="1"/>
    <col min="5627" max="5628" width="22" style="17" customWidth="1"/>
    <col min="5629" max="5629" width="0" style="17" hidden="1" customWidth="1"/>
    <col min="5630" max="5630" width="27.28515625" style="17" customWidth="1"/>
    <col min="5631" max="5631" width="18.140625" style="17" bestFit="1" customWidth="1"/>
    <col min="5632" max="5632" width="11.42578125" style="17" bestFit="1" customWidth="1"/>
    <col min="5633" max="5633" width="11.5703125" style="17" bestFit="1" customWidth="1"/>
    <col min="5634" max="5869" width="9.140625" style="17"/>
    <col min="5870" max="5870" width="0" style="17" hidden="1" customWidth="1"/>
    <col min="5871" max="5871" width="21.7109375" style="17" customWidth="1"/>
    <col min="5872" max="5872" width="48.140625" style="17" customWidth="1"/>
    <col min="5873" max="5873" width="29.7109375" style="17" customWidth="1"/>
    <col min="5874" max="5874" width="11.42578125" style="17" customWidth="1"/>
    <col min="5875" max="5875" width="7.5703125" style="17" customWidth="1"/>
    <col min="5876" max="5876" width="11.7109375" style="17" customWidth="1"/>
    <col min="5877" max="5877" width="7.140625" style="17" customWidth="1"/>
    <col min="5878" max="5878" width="0" style="17" hidden="1" customWidth="1"/>
    <col min="5879" max="5880" width="19.140625" style="17" customWidth="1"/>
    <col min="5881" max="5881" width="20.42578125" style="17" customWidth="1"/>
    <col min="5882" max="5882" width="20.85546875" style="17" customWidth="1"/>
    <col min="5883" max="5884" width="22" style="17" customWidth="1"/>
    <col min="5885" max="5885" width="0" style="17" hidden="1" customWidth="1"/>
    <col min="5886" max="5886" width="27.28515625" style="17" customWidth="1"/>
    <col min="5887" max="5887" width="18.140625" style="17" bestFit="1" customWidth="1"/>
    <col min="5888" max="5888" width="11.42578125" style="17" bestFit="1" customWidth="1"/>
    <col min="5889" max="5889" width="11.5703125" style="17" bestFit="1" customWidth="1"/>
    <col min="5890" max="6125" width="9.140625" style="17"/>
    <col min="6126" max="6126" width="0" style="17" hidden="1" customWidth="1"/>
    <col min="6127" max="6127" width="21.7109375" style="17" customWidth="1"/>
    <col min="6128" max="6128" width="48.140625" style="17" customWidth="1"/>
    <col min="6129" max="6129" width="29.7109375" style="17" customWidth="1"/>
    <col min="6130" max="6130" width="11.42578125" style="17" customWidth="1"/>
    <col min="6131" max="6131" width="7.5703125" style="17" customWidth="1"/>
    <col min="6132" max="6132" width="11.7109375" style="17" customWidth="1"/>
    <col min="6133" max="6133" width="7.140625" style="17" customWidth="1"/>
    <col min="6134" max="6134" width="0" style="17" hidden="1" customWidth="1"/>
    <col min="6135" max="6136" width="19.140625" style="17" customWidth="1"/>
    <col min="6137" max="6137" width="20.42578125" style="17" customWidth="1"/>
    <col min="6138" max="6138" width="20.85546875" style="17" customWidth="1"/>
    <col min="6139" max="6140" width="22" style="17" customWidth="1"/>
    <col min="6141" max="6141" width="0" style="17" hidden="1" customWidth="1"/>
    <col min="6142" max="6142" width="27.28515625" style="17" customWidth="1"/>
    <col min="6143" max="6143" width="18.140625" style="17" bestFit="1" customWidth="1"/>
    <col min="6144" max="6144" width="11.42578125" style="17" bestFit="1" customWidth="1"/>
    <col min="6145" max="6145" width="11.5703125" style="17" bestFit="1" customWidth="1"/>
    <col min="6146" max="6381" width="9.140625" style="17"/>
    <col min="6382" max="6382" width="0" style="17" hidden="1" customWidth="1"/>
    <col min="6383" max="6383" width="21.7109375" style="17" customWidth="1"/>
    <col min="6384" max="6384" width="48.140625" style="17" customWidth="1"/>
    <col min="6385" max="6385" width="29.7109375" style="17" customWidth="1"/>
    <col min="6386" max="6386" width="11.42578125" style="17" customWidth="1"/>
    <col min="6387" max="6387" width="7.5703125" style="17" customWidth="1"/>
    <col min="6388" max="6388" width="11.7109375" style="17" customWidth="1"/>
    <col min="6389" max="6389" width="7.140625" style="17" customWidth="1"/>
    <col min="6390" max="6390" width="0" style="17" hidden="1" customWidth="1"/>
    <col min="6391" max="6392" width="19.140625" style="17" customWidth="1"/>
    <col min="6393" max="6393" width="20.42578125" style="17" customWidth="1"/>
    <col min="6394" max="6394" width="20.85546875" style="17" customWidth="1"/>
    <col min="6395" max="6396" width="22" style="17" customWidth="1"/>
    <col min="6397" max="6397" width="0" style="17" hidden="1" customWidth="1"/>
    <col min="6398" max="6398" width="27.28515625" style="17" customWidth="1"/>
    <col min="6399" max="6399" width="18.140625" style="17" bestFit="1" customWidth="1"/>
    <col min="6400" max="6400" width="11.42578125" style="17" bestFit="1" customWidth="1"/>
    <col min="6401" max="6401" width="11.5703125" style="17" bestFit="1" customWidth="1"/>
    <col min="6402" max="6637" width="9.140625" style="17"/>
    <col min="6638" max="6638" width="0" style="17" hidden="1" customWidth="1"/>
    <col min="6639" max="6639" width="21.7109375" style="17" customWidth="1"/>
    <col min="6640" max="6640" width="48.140625" style="17" customWidth="1"/>
    <col min="6641" max="6641" width="29.7109375" style="17" customWidth="1"/>
    <col min="6642" max="6642" width="11.42578125" style="17" customWidth="1"/>
    <col min="6643" max="6643" width="7.5703125" style="17" customWidth="1"/>
    <col min="6644" max="6644" width="11.7109375" style="17" customWidth="1"/>
    <col min="6645" max="6645" width="7.140625" style="17" customWidth="1"/>
    <col min="6646" max="6646" width="0" style="17" hidden="1" customWidth="1"/>
    <col min="6647" max="6648" width="19.140625" style="17" customWidth="1"/>
    <col min="6649" max="6649" width="20.42578125" style="17" customWidth="1"/>
    <col min="6650" max="6650" width="20.85546875" style="17" customWidth="1"/>
    <col min="6651" max="6652" width="22" style="17" customWidth="1"/>
    <col min="6653" max="6653" width="0" style="17" hidden="1" customWidth="1"/>
    <col min="6654" max="6654" width="27.28515625" style="17" customWidth="1"/>
    <col min="6655" max="6655" width="18.140625" style="17" bestFit="1" customWidth="1"/>
    <col min="6656" max="6656" width="11.42578125" style="17" bestFit="1" customWidth="1"/>
    <col min="6657" max="6657" width="11.5703125" style="17" bestFit="1" customWidth="1"/>
    <col min="6658" max="6893" width="9.140625" style="17"/>
    <col min="6894" max="6894" width="0" style="17" hidden="1" customWidth="1"/>
    <col min="6895" max="6895" width="21.7109375" style="17" customWidth="1"/>
    <col min="6896" max="6896" width="48.140625" style="17" customWidth="1"/>
    <col min="6897" max="6897" width="29.7109375" style="17" customWidth="1"/>
    <col min="6898" max="6898" width="11.42578125" style="17" customWidth="1"/>
    <col min="6899" max="6899" width="7.5703125" style="17" customWidth="1"/>
    <col min="6900" max="6900" width="11.7109375" style="17" customWidth="1"/>
    <col min="6901" max="6901" width="7.140625" style="17" customWidth="1"/>
    <col min="6902" max="6902" width="0" style="17" hidden="1" customWidth="1"/>
    <col min="6903" max="6904" width="19.140625" style="17" customWidth="1"/>
    <col min="6905" max="6905" width="20.42578125" style="17" customWidth="1"/>
    <col min="6906" max="6906" width="20.85546875" style="17" customWidth="1"/>
    <col min="6907" max="6908" width="22" style="17" customWidth="1"/>
    <col min="6909" max="6909" width="0" style="17" hidden="1" customWidth="1"/>
    <col min="6910" max="6910" width="27.28515625" style="17" customWidth="1"/>
    <col min="6911" max="6911" width="18.140625" style="17" bestFit="1" customWidth="1"/>
    <col min="6912" max="6912" width="11.42578125" style="17" bestFit="1" customWidth="1"/>
    <col min="6913" max="6913" width="11.5703125" style="17" bestFit="1" customWidth="1"/>
    <col min="6914" max="7149" width="9.140625" style="17"/>
    <col min="7150" max="7150" width="0" style="17" hidden="1" customWidth="1"/>
    <col min="7151" max="7151" width="21.7109375" style="17" customWidth="1"/>
    <col min="7152" max="7152" width="48.140625" style="17" customWidth="1"/>
    <col min="7153" max="7153" width="29.7109375" style="17" customWidth="1"/>
    <col min="7154" max="7154" width="11.42578125" style="17" customWidth="1"/>
    <col min="7155" max="7155" width="7.5703125" style="17" customWidth="1"/>
    <col min="7156" max="7156" width="11.7109375" style="17" customWidth="1"/>
    <col min="7157" max="7157" width="7.140625" style="17" customWidth="1"/>
    <col min="7158" max="7158" width="0" style="17" hidden="1" customWidth="1"/>
    <col min="7159" max="7160" width="19.140625" style="17" customWidth="1"/>
    <col min="7161" max="7161" width="20.42578125" style="17" customWidth="1"/>
    <col min="7162" max="7162" width="20.85546875" style="17" customWidth="1"/>
    <col min="7163" max="7164" width="22" style="17" customWidth="1"/>
    <col min="7165" max="7165" width="0" style="17" hidden="1" customWidth="1"/>
    <col min="7166" max="7166" width="27.28515625" style="17" customWidth="1"/>
    <col min="7167" max="7167" width="18.140625" style="17" bestFit="1" customWidth="1"/>
    <col min="7168" max="7168" width="11.42578125" style="17" bestFit="1" customWidth="1"/>
    <col min="7169" max="7169" width="11.5703125" style="17" bestFit="1" customWidth="1"/>
    <col min="7170" max="7405" width="9.140625" style="17"/>
    <col min="7406" max="7406" width="0" style="17" hidden="1" customWidth="1"/>
    <col min="7407" max="7407" width="21.7109375" style="17" customWidth="1"/>
    <col min="7408" max="7408" width="48.140625" style="17" customWidth="1"/>
    <col min="7409" max="7409" width="29.7109375" style="17" customWidth="1"/>
    <col min="7410" max="7410" width="11.42578125" style="17" customWidth="1"/>
    <col min="7411" max="7411" width="7.5703125" style="17" customWidth="1"/>
    <col min="7412" max="7412" width="11.7109375" style="17" customWidth="1"/>
    <col min="7413" max="7413" width="7.140625" style="17" customWidth="1"/>
    <col min="7414" max="7414" width="0" style="17" hidden="1" customWidth="1"/>
    <col min="7415" max="7416" width="19.140625" style="17" customWidth="1"/>
    <col min="7417" max="7417" width="20.42578125" style="17" customWidth="1"/>
    <col min="7418" max="7418" width="20.85546875" style="17" customWidth="1"/>
    <col min="7419" max="7420" width="22" style="17" customWidth="1"/>
    <col min="7421" max="7421" width="0" style="17" hidden="1" customWidth="1"/>
    <col min="7422" max="7422" width="27.28515625" style="17" customWidth="1"/>
    <col min="7423" max="7423" width="18.140625" style="17" bestFit="1" customWidth="1"/>
    <col min="7424" max="7424" width="11.42578125" style="17" bestFit="1" customWidth="1"/>
    <col min="7425" max="7425" width="11.5703125" style="17" bestFit="1" customWidth="1"/>
    <col min="7426" max="7661" width="9.140625" style="17"/>
    <col min="7662" max="7662" width="0" style="17" hidden="1" customWidth="1"/>
    <col min="7663" max="7663" width="21.7109375" style="17" customWidth="1"/>
    <col min="7664" max="7664" width="48.140625" style="17" customWidth="1"/>
    <col min="7665" max="7665" width="29.7109375" style="17" customWidth="1"/>
    <col min="7666" max="7666" width="11.42578125" style="17" customWidth="1"/>
    <col min="7667" max="7667" width="7.5703125" style="17" customWidth="1"/>
    <col min="7668" max="7668" width="11.7109375" style="17" customWidth="1"/>
    <col min="7669" max="7669" width="7.140625" style="17" customWidth="1"/>
    <col min="7670" max="7670" width="0" style="17" hidden="1" customWidth="1"/>
    <col min="7671" max="7672" width="19.140625" style="17" customWidth="1"/>
    <col min="7673" max="7673" width="20.42578125" style="17" customWidth="1"/>
    <col min="7674" max="7674" width="20.85546875" style="17" customWidth="1"/>
    <col min="7675" max="7676" width="22" style="17" customWidth="1"/>
    <col min="7677" max="7677" width="0" style="17" hidden="1" customWidth="1"/>
    <col min="7678" max="7678" width="27.28515625" style="17" customWidth="1"/>
    <col min="7679" max="7679" width="18.140625" style="17" bestFit="1" customWidth="1"/>
    <col min="7680" max="7680" width="11.42578125" style="17" bestFit="1" customWidth="1"/>
    <col min="7681" max="7681" width="11.5703125" style="17" bestFit="1" customWidth="1"/>
    <col min="7682" max="7917" width="9.140625" style="17"/>
    <col min="7918" max="7918" width="0" style="17" hidden="1" customWidth="1"/>
    <col min="7919" max="7919" width="21.7109375" style="17" customWidth="1"/>
    <col min="7920" max="7920" width="48.140625" style="17" customWidth="1"/>
    <col min="7921" max="7921" width="29.7109375" style="17" customWidth="1"/>
    <col min="7922" max="7922" width="11.42578125" style="17" customWidth="1"/>
    <col min="7923" max="7923" width="7.5703125" style="17" customWidth="1"/>
    <col min="7924" max="7924" width="11.7109375" style="17" customWidth="1"/>
    <col min="7925" max="7925" width="7.140625" style="17" customWidth="1"/>
    <col min="7926" max="7926" width="0" style="17" hidden="1" customWidth="1"/>
    <col min="7927" max="7928" width="19.140625" style="17" customWidth="1"/>
    <col min="7929" max="7929" width="20.42578125" style="17" customWidth="1"/>
    <col min="7930" max="7930" width="20.85546875" style="17" customWidth="1"/>
    <col min="7931" max="7932" width="22" style="17" customWidth="1"/>
    <col min="7933" max="7933" width="0" style="17" hidden="1" customWidth="1"/>
    <col min="7934" max="7934" width="27.28515625" style="17" customWidth="1"/>
    <col min="7935" max="7935" width="18.140625" style="17" bestFit="1" customWidth="1"/>
    <col min="7936" max="7936" width="11.42578125" style="17" bestFit="1" customWidth="1"/>
    <col min="7937" max="7937" width="11.5703125" style="17" bestFit="1" customWidth="1"/>
    <col min="7938" max="8173" width="9.140625" style="17"/>
    <col min="8174" max="8174" width="0" style="17" hidden="1" customWidth="1"/>
    <col min="8175" max="8175" width="21.7109375" style="17" customWidth="1"/>
    <col min="8176" max="8176" width="48.140625" style="17" customWidth="1"/>
    <col min="8177" max="8177" width="29.7109375" style="17" customWidth="1"/>
    <col min="8178" max="8178" width="11.42578125" style="17" customWidth="1"/>
    <col min="8179" max="8179" width="7.5703125" style="17" customWidth="1"/>
    <col min="8180" max="8180" width="11.7109375" style="17" customWidth="1"/>
    <col min="8181" max="8181" width="7.140625" style="17" customWidth="1"/>
    <col min="8182" max="8182" width="0" style="17" hidden="1" customWidth="1"/>
    <col min="8183" max="8184" width="19.140625" style="17" customWidth="1"/>
    <col min="8185" max="8185" width="20.42578125" style="17" customWidth="1"/>
    <col min="8186" max="8186" width="20.85546875" style="17" customWidth="1"/>
    <col min="8187" max="8188" width="22" style="17" customWidth="1"/>
    <col min="8189" max="8189" width="0" style="17" hidden="1" customWidth="1"/>
    <col min="8190" max="8190" width="27.28515625" style="17" customWidth="1"/>
    <col min="8191" max="8191" width="18.140625" style="17" bestFit="1" customWidth="1"/>
    <col min="8192" max="8192" width="11.42578125" style="17" bestFit="1" customWidth="1"/>
    <col min="8193" max="8193" width="11.5703125" style="17" bestFit="1" customWidth="1"/>
    <col min="8194" max="8429" width="9.140625" style="17"/>
    <col min="8430" max="8430" width="0" style="17" hidden="1" customWidth="1"/>
    <col min="8431" max="8431" width="21.7109375" style="17" customWidth="1"/>
    <col min="8432" max="8432" width="48.140625" style="17" customWidth="1"/>
    <col min="8433" max="8433" width="29.7109375" style="17" customWidth="1"/>
    <col min="8434" max="8434" width="11.42578125" style="17" customWidth="1"/>
    <col min="8435" max="8435" width="7.5703125" style="17" customWidth="1"/>
    <col min="8436" max="8436" width="11.7109375" style="17" customWidth="1"/>
    <col min="8437" max="8437" width="7.140625" style="17" customWidth="1"/>
    <col min="8438" max="8438" width="0" style="17" hidden="1" customWidth="1"/>
    <col min="8439" max="8440" width="19.140625" style="17" customWidth="1"/>
    <col min="8441" max="8441" width="20.42578125" style="17" customWidth="1"/>
    <col min="8442" max="8442" width="20.85546875" style="17" customWidth="1"/>
    <col min="8443" max="8444" width="22" style="17" customWidth="1"/>
    <col min="8445" max="8445" width="0" style="17" hidden="1" customWidth="1"/>
    <col min="8446" max="8446" width="27.28515625" style="17" customWidth="1"/>
    <col min="8447" max="8447" width="18.140625" style="17" bestFit="1" customWidth="1"/>
    <col min="8448" max="8448" width="11.42578125" style="17" bestFit="1" customWidth="1"/>
    <col min="8449" max="8449" width="11.5703125" style="17" bestFit="1" customWidth="1"/>
    <col min="8450" max="8685" width="9.140625" style="17"/>
    <col min="8686" max="8686" width="0" style="17" hidden="1" customWidth="1"/>
    <col min="8687" max="8687" width="21.7109375" style="17" customWidth="1"/>
    <col min="8688" max="8688" width="48.140625" style="17" customWidth="1"/>
    <col min="8689" max="8689" width="29.7109375" style="17" customWidth="1"/>
    <col min="8690" max="8690" width="11.42578125" style="17" customWidth="1"/>
    <col min="8691" max="8691" width="7.5703125" style="17" customWidth="1"/>
    <col min="8692" max="8692" width="11.7109375" style="17" customWidth="1"/>
    <col min="8693" max="8693" width="7.140625" style="17" customWidth="1"/>
    <col min="8694" max="8694" width="0" style="17" hidden="1" customWidth="1"/>
    <col min="8695" max="8696" width="19.140625" style="17" customWidth="1"/>
    <col min="8697" max="8697" width="20.42578125" style="17" customWidth="1"/>
    <col min="8698" max="8698" width="20.85546875" style="17" customWidth="1"/>
    <col min="8699" max="8700" width="22" style="17" customWidth="1"/>
    <col min="8701" max="8701" width="0" style="17" hidden="1" customWidth="1"/>
    <col min="8702" max="8702" width="27.28515625" style="17" customWidth="1"/>
    <col min="8703" max="8703" width="18.140625" style="17" bestFit="1" customWidth="1"/>
    <col min="8704" max="8704" width="11.42578125" style="17" bestFit="1" customWidth="1"/>
    <col min="8705" max="8705" width="11.5703125" style="17" bestFit="1" customWidth="1"/>
    <col min="8706" max="8941" width="9.140625" style="17"/>
    <col min="8942" max="8942" width="0" style="17" hidden="1" customWidth="1"/>
    <col min="8943" max="8943" width="21.7109375" style="17" customWidth="1"/>
    <col min="8944" max="8944" width="48.140625" style="17" customWidth="1"/>
    <col min="8945" max="8945" width="29.7109375" style="17" customWidth="1"/>
    <col min="8946" max="8946" width="11.42578125" style="17" customWidth="1"/>
    <col min="8947" max="8947" width="7.5703125" style="17" customWidth="1"/>
    <col min="8948" max="8948" width="11.7109375" style="17" customWidth="1"/>
    <col min="8949" max="8949" width="7.140625" style="17" customWidth="1"/>
    <col min="8950" max="8950" width="0" style="17" hidden="1" customWidth="1"/>
    <col min="8951" max="8952" width="19.140625" style="17" customWidth="1"/>
    <col min="8953" max="8953" width="20.42578125" style="17" customWidth="1"/>
    <col min="8954" max="8954" width="20.85546875" style="17" customWidth="1"/>
    <col min="8955" max="8956" width="22" style="17" customWidth="1"/>
    <col min="8957" max="8957" width="0" style="17" hidden="1" customWidth="1"/>
    <col min="8958" max="8958" width="27.28515625" style="17" customWidth="1"/>
    <col min="8959" max="8959" width="18.140625" style="17" bestFit="1" customWidth="1"/>
    <col min="8960" max="8960" width="11.42578125" style="17" bestFit="1" customWidth="1"/>
    <col min="8961" max="8961" width="11.5703125" style="17" bestFit="1" customWidth="1"/>
    <col min="8962" max="9197" width="9.140625" style="17"/>
    <col min="9198" max="9198" width="0" style="17" hidden="1" customWidth="1"/>
    <col min="9199" max="9199" width="21.7109375" style="17" customWidth="1"/>
    <col min="9200" max="9200" width="48.140625" style="17" customWidth="1"/>
    <col min="9201" max="9201" width="29.7109375" style="17" customWidth="1"/>
    <col min="9202" max="9202" width="11.42578125" style="17" customWidth="1"/>
    <col min="9203" max="9203" width="7.5703125" style="17" customWidth="1"/>
    <col min="9204" max="9204" width="11.7109375" style="17" customWidth="1"/>
    <col min="9205" max="9205" width="7.140625" style="17" customWidth="1"/>
    <col min="9206" max="9206" width="0" style="17" hidden="1" customWidth="1"/>
    <col min="9207" max="9208" width="19.140625" style="17" customWidth="1"/>
    <col min="9209" max="9209" width="20.42578125" style="17" customWidth="1"/>
    <col min="9210" max="9210" width="20.85546875" style="17" customWidth="1"/>
    <col min="9211" max="9212" width="22" style="17" customWidth="1"/>
    <col min="9213" max="9213" width="0" style="17" hidden="1" customWidth="1"/>
    <col min="9214" max="9214" width="27.28515625" style="17" customWidth="1"/>
    <col min="9215" max="9215" width="18.140625" style="17" bestFit="1" customWidth="1"/>
    <col min="9216" max="9216" width="11.42578125" style="17" bestFit="1" customWidth="1"/>
    <col min="9217" max="9217" width="11.5703125" style="17" bestFit="1" customWidth="1"/>
    <col min="9218" max="9453" width="9.140625" style="17"/>
    <col min="9454" max="9454" width="0" style="17" hidden="1" customWidth="1"/>
    <col min="9455" max="9455" width="21.7109375" style="17" customWidth="1"/>
    <col min="9456" max="9456" width="48.140625" style="17" customWidth="1"/>
    <col min="9457" max="9457" width="29.7109375" style="17" customWidth="1"/>
    <col min="9458" max="9458" width="11.42578125" style="17" customWidth="1"/>
    <col min="9459" max="9459" width="7.5703125" style="17" customWidth="1"/>
    <col min="9460" max="9460" width="11.7109375" style="17" customWidth="1"/>
    <col min="9461" max="9461" width="7.140625" style="17" customWidth="1"/>
    <col min="9462" max="9462" width="0" style="17" hidden="1" customWidth="1"/>
    <col min="9463" max="9464" width="19.140625" style="17" customWidth="1"/>
    <col min="9465" max="9465" width="20.42578125" style="17" customWidth="1"/>
    <col min="9466" max="9466" width="20.85546875" style="17" customWidth="1"/>
    <col min="9467" max="9468" width="22" style="17" customWidth="1"/>
    <col min="9469" max="9469" width="0" style="17" hidden="1" customWidth="1"/>
    <col min="9470" max="9470" width="27.28515625" style="17" customWidth="1"/>
    <col min="9471" max="9471" width="18.140625" style="17" bestFit="1" customWidth="1"/>
    <col min="9472" max="9472" width="11.42578125" style="17" bestFit="1" customWidth="1"/>
    <col min="9473" max="9473" width="11.5703125" style="17" bestFit="1" customWidth="1"/>
    <col min="9474" max="9709" width="9.140625" style="17"/>
    <col min="9710" max="9710" width="0" style="17" hidden="1" customWidth="1"/>
    <col min="9711" max="9711" width="21.7109375" style="17" customWidth="1"/>
    <col min="9712" max="9712" width="48.140625" style="17" customWidth="1"/>
    <col min="9713" max="9713" width="29.7109375" style="17" customWidth="1"/>
    <col min="9714" max="9714" width="11.42578125" style="17" customWidth="1"/>
    <col min="9715" max="9715" width="7.5703125" style="17" customWidth="1"/>
    <col min="9716" max="9716" width="11.7109375" style="17" customWidth="1"/>
    <col min="9717" max="9717" width="7.140625" style="17" customWidth="1"/>
    <col min="9718" max="9718" width="0" style="17" hidden="1" customWidth="1"/>
    <col min="9719" max="9720" width="19.140625" style="17" customWidth="1"/>
    <col min="9721" max="9721" width="20.42578125" style="17" customWidth="1"/>
    <col min="9722" max="9722" width="20.85546875" style="17" customWidth="1"/>
    <col min="9723" max="9724" width="22" style="17" customWidth="1"/>
    <col min="9725" max="9725" width="0" style="17" hidden="1" customWidth="1"/>
    <col min="9726" max="9726" width="27.28515625" style="17" customWidth="1"/>
    <col min="9727" max="9727" width="18.140625" style="17" bestFit="1" customWidth="1"/>
    <col min="9728" max="9728" width="11.42578125" style="17" bestFit="1" customWidth="1"/>
    <col min="9729" max="9729" width="11.5703125" style="17" bestFit="1" customWidth="1"/>
    <col min="9730" max="9965" width="9.140625" style="17"/>
    <col min="9966" max="9966" width="0" style="17" hidden="1" customWidth="1"/>
    <col min="9967" max="9967" width="21.7109375" style="17" customWidth="1"/>
    <col min="9968" max="9968" width="48.140625" style="17" customWidth="1"/>
    <col min="9969" max="9969" width="29.7109375" style="17" customWidth="1"/>
    <col min="9970" max="9970" width="11.42578125" style="17" customWidth="1"/>
    <col min="9971" max="9971" width="7.5703125" style="17" customWidth="1"/>
    <col min="9972" max="9972" width="11.7109375" style="17" customWidth="1"/>
    <col min="9973" max="9973" width="7.140625" style="17" customWidth="1"/>
    <col min="9974" max="9974" width="0" style="17" hidden="1" customWidth="1"/>
    <col min="9975" max="9976" width="19.140625" style="17" customWidth="1"/>
    <col min="9977" max="9977" width="20.42578125" style="17" customWidth="1"/>
    <col min="9978" max="9978" width="20.85546875" style="17" customWidth="1"/>
    <col min="9979" max="9980" width="22" style="17" customWidth="1"/>
    <col min="9981" max="9981" width="0" style="17" hidden="1" customWidth="1"/>
    <col min="9982" max="9982" width="27.28515625" style="17" customWidth="1"/>
    <col min="9983" max="9983" width="18.140625" style="17" bestFit="1" customWidth="1"/>
    <col min="9984" max="9984" width="11.42578125" style="17" bestFit="1" customWidth="1"/>
    <col min="9985" max="9985" width="11.5703125" style="17" bestFit="1" customWidth="1"/>
    <col min="9986" max="10221" width="9.140625" style="17"/>
    <col min="10222" max="10222" width="0" style="17" hidden="1" customWidth="1"/>
    <col min="10223" max="10223" width="21.7109375" style="17" customWidth="1"/>
    <col min="10224" max="10224" width="48.140625" style="17" customWidth="1"/>
    <col min="10225" max="10225" width="29.7109375" style="17" customWidth="1"/>
    <col min="10226" max="10226" width="11.42578125" style="17" customWidth="1"/>
    <col min="10227" max="10227" width="7.5703125" style="17" customWidth="1"/>
    <col min="10228" max="10228" width="11.7109375" style="17" customWidth="1"/>
    <col min="10229" max="10229" width="7.140625" style="17" customWidth="1"/>
    <col min="10230" max="10230" width="0" style="17" hidden="1" customWidth="1"/>
    <col min="10231" max="10232" width="19.140625" style="17" customWidth="1"/>
    <col min="10233" max="10233" width="20.42578125" style="17" customWidth="1"/>
    <col min="10234" max="10234" width="20.85546875" style="17" customWidth="1"/>
    <col min="10235" max="10236" width="22" style="17" customWidth="1"/>
    <col min="10237" max="10237" width="0" style="17" hidden="1" customWidth="1"/>
    <col min="10238" max="10238" width="27.28515625" style="17" customWidth="1"/>
    <col min="10239" max="10239" width="18.140625" style="17" bestFit="1" customWidth="1"/>
    <col min="10240" max="10240" width="11.42578125" style="17" bestFit="1" customWidth="1"/>
    <col min="10241" max="10241" width="11.5703125" style="17" bestFit="1" customWidth="1"/>
    <col min="10242" max="10477" width="9.140625" style="17"/>
    <col min="10478" max="10478" width="0" style="17" hidden="1" customWidth="1"/>
    <col min="10479" max="10479" width="21.7109375" style="17" customWidth="1"/>
    <col min="10480" max="10480" width="48.140625" style="17" customWidth="1"/>
    <col min="10481" max="10481" width="29.7109375" style="17" customWidth="1"/>
    <col min="10482" max="10482" width="11.42578125" style="17" customWidth="1"/>
    <col min="10483" max="10483" width="7.5703125" style="17" customWidth="1"/>
    <col min="10484" max="10484" width="11.7109375" style="17" customWidth="1"/>
    <col min="10485" max="10485" width="7.140625" style="17" customWidth="1"/>
    <col min="10486" max="10486" width="0" style="17" hidden="1" customWidth="1"/>
    <col min="10487" max="10488" width="19.140625" style="17" customWidth="1"/>
    <col min="10489" max="10489" width="20.42578125" style="17" customWidth="1"/>
    <col min="10490" max="10490" width="20.85546875" style="17" customWidth="1"/>
    <col min="10491" max="10492" width="22" style="17" customWidth="1"/>
    <col min="10493" max="10493" width="0" style="17" hidden="1" customWidth="1"/>
    <col min="10494" max="10494" width="27.28515625" style="17" customWidth="1"/>
    <col min="10495" max="10495" width="18.140625" style="17" bestFit="1" customWidth="1"/>
    <col min="10496" max="10496" width="11.42578125" style="17" bestFit="1" customWidth="1"/>
    <col min="10497" max="10497" width="11.5703125" style="17" bestFit="1" customWidth="1"/>
    <col min="10498" max="10733" width="9.140625" style="17"/>
    <col min="10734" max="10734" width="0" style="17" hidden="1" customWidth="1"/>
    <col min="10735" max="10735" width="21.7109375" style="17" customWidth="1"/>
    <col min="10736" max="10736" width="48.140625" style="17" customWidth="1"/>
    <col min="10737" max="10737" width="29.7109375" style="17" customWidth="1"/>
    <col min="10738" max="10738" width="11.42578125" style="17" customWidth="1"/>
    <col min="10739" max="10739" width="7.5703125" style="17" customWidth="1"/>
    <col min="10740" max="10740" width="11.7109375" style="17" customWidth="1"/>
    <col min="10741" max="10741" width="7.140625" style="17" customWidth="1"/>
    <col min="10742" max="10742" width="0" style="17" hidden="1" customWidth="1"/>
    <col min="10743" max="10744" width="19.140625" style="17" customWidth="1"/>
    <col min="10745" max="10745" width="20.42578125" style="17" customWidth="1"/>
    <col min="10746" max="10746" width="20.85546875" style="17" customWidth="1"/>
    <col min="10747" max="10748" width="22" style="17" customWidth="1"/>
    <col min="10749" max="10749" width="0" style="17" hidden="1" customWidth="1"/>
    <col min="10750" max="10750" width="27.28515625" style="17" customWidth="1"/>
    <col min="10751" max="10751" width="18.140625" style="17" bestFit="1" customWidth="1"/>
    <col min="10752" max="10752" width="11.42578125" style="17" bestFit="1" customWidth="1"/>
    <col min="10753" max="10753" width="11.5703125" style="17" bestFit="1" customWidth="1"/>
    <col min="10754" max="10989" width="9.140625" style="17"/>
    <col min="10990" max="10990" width="0" style="17" hidden="1" customWidth="1"/>
    <col min="10991" max="10991" width="21.7109375" style="17" customWidth="1"/>
    <col min="10992" max="10992" width="48.140625" style="17" customWidth="1"/>
    <col min="10993" max="10993" width="29.7109375" style="17" customWidth="1"/>
    <col min="10994" max="10994" width="11.42578125" style="17" customWidth="1"/>
    <col min="10995" max="10995" width="7.5703125" style="17" customWidth="1"/>
    <col min="10996" max="10996" width="11.7109375" style="17" customWidth="1"/>
    <col min="10997" max="10997" width="7.140625" style="17" customWidth="1"/>
    <col min="10998" max="10998" width="0" style="17" hidden="1" customWidth="1"/>
    <col min="10999" max="11000" width="19.140625" style="17" customWidth="1"/>
    <col min="11001" max="11001" width="20.42578125" style="17" customWidth="1"/>
    <col min="11002" max="11002" width="20.85546875" style="17" customWidth="1"/>
    <col min="11003" max="11004" width="22" style="17" customWidth="1"/>
    <col min="11005" max="11005" width="0" style="17" hidden="1" customWidth="1"/>
    <col min="11006" max="11006" width="27.28515625" style="17" customWidth="1"/>
    <col min="11007" max="11007" width="18.140625" style="17" bestFit="1" customWidth="1"/>
    <col min="11008" max="11008" width="11.42578125" style="17" bestFit="1" customWidth="1"/>
    <col min="11009" max="11009" width="11.5703125" style="17" bestFit="1" customWidth="1"/>
    <col min="11010" max="11245" width="9.140625" style="17"/>
    <col min="11246" max="11246" width="0" style="17" hidden="1" customWidth="1"/>
    <col min="11247" max="11247" width="21.7109375" style="17" customWidth="1"/>
    <col min="11248" max="11248" width="48.140625" style="17" customWidth="1"/>
    <col min="11249" max="11249" width="29.7109375" style="17" customWidth="1"/>
    <col min="11250" max="11250" width="11.42578125" style="17" customWidth="1"/>
    <col min="11251" max="11251" width="7.5703125" style="17" customWidth="1"/>
    <col min="11252" max="11252" width="11.7109375" style="17" customWidth="1"/>
    <col min="11253" max="11253" width="7.140625" style="17" customWidth="1"/>
    <col min="11254" max="11254" width="0" style="17" hidden="1" customWidth="1"/>
    <col min="11255" max="11256" width="19.140625" style="17" customWidth="1"/>
    <col min="11257" max="11257" width="20.42578125" style="17" customWidth="1"/>
    <col min="11258" max="11258" width="20.85546875" style="17" customWidth="1"/>
    <col min="11259" max="11260" width="22" style="17" customWidth="1"/>
    <col min="11261" max="11261" width="0" style="17" hidden="1" customWidth="1"/>
    <col min="11262" max="11262" width="27.28515625" style="17" customWidth="1"/>
    <col min="11263" max="11263" width="18.140625" style="17" bestFit="1" customWidth="1"/>
    <col min="11264" max="11264" width="11.42578125" style="17" bestFit="1" customWidth="1"/>
    <col min="11265" max="11265" width="11.5703125" style="17" bestFit="1" customWidth="1"/>
    <col min="11266" max="11501" width="9.140625" style="17"/>
    <col min="11502" max="11502" width="0" style="17" hidden="1" customWidth="1"/>
    <col min="11503" max="11503" width="21.7109375" style="17" customWidth="1"/>
    <col min="11504" max="11504" width="48.140625" style="17" customWidth="1"/>
    <col min="11505" max="11505" width="29.7109375" style="17" customWidth="1"/>
    <col min="11506" max="11506" width="11.42578125" style="17" customWidth="1"/>
    <col min="11507" max="11507" width="7.5703125" style="17" customWidth="1"/>
    <col min="11508" max="11508" width="11.7109375" style="17" customWidth="1"/>
    <col min="11509" max="11509" width="7.140625" style="17" customWidth="1"/>
    <col min="11510" max="11510" width="0" style="17" hidden="1" customWidth="1"/>
    <col min="11511" max="11512" width="19.140625" style="17" customWidth="1"/>
    <col min="11513" max="11513" width="20.42578125" style="17" customWidth="1"/>
    <col min="11514" max="11514" width="20.85546875" style="17" customWidth="1"/>
    <col min="11515" max="11516" width="22" style="17" customWidth="1"/>
    <col min="11517" max="11517" width="0" style="17" hidden="1" customWidth="1"/>
    <col min="11518" max="11518" width="27.28515625" style="17" customWidth="1"/>
    <col min="11519" max="11519" width="18.140625" style="17" bestFit="1" customWidth="1"/>
    <col min="11520" max="11520" width="11.42578125" style="17" bestFit="1" customWidth="1"/>
    <col min="11521" max="11521" width="11.5703125" style="17" bestFit="1" customWidth="1"/>
    <col min="11522" max="11757" width="9.140625" style="17"/>
    <col min="11758" max="11758" width="0" style="17" hidden="1" customWidth="1"/>
    <col min="11759" max="11759" width="21.7109375" style="17" customWidth="1"/>
    <col min="11760" max="11760" width="48.140625" style="17" customWidth="1"/>
    <col min="11761" max="11761" width="29.7109375" style="17" customWidth="1"/>
    <col min="11762" max="11762" width="11.42578125" style="17" customWidth="1"/>
    <col min="11763" max="11763" width="7.5703125" style="17" customWidth="1"/>
    <col min="11764" max="11764" width="11.7109375" style="17" customWidth="1"/>
    <col min="11765" max="11765" width="7.140625" style="17" customWidth="1"/>
    <col min="11766" max="11766" width="0" style="17" hidden="1" customWidth="1"/>
    <col min="11767" max="11768" width="19.140625" style="17" customWidth="1"/>
    <col min="11769" max="11769" width="20.42578125" style="17" customWidth="1"/>
    <col min="11770" max="11770" width="20.85546875" style="17" customWidth="1"/>
    <col min="11771" max="11772" width="22" style="17" customWidth="1"/>
    <col min="11773" max="11773" width="0" style="17" hidden="1" customWidth="1"/>
    <col min="11774" max="11774" width="27.28515625" style="17" customWidth="1"/>
    <col min="11775" max="11775" width="18.140625" style="17" bestFit="1" customWidth="1"/>
    <col min="11776" max="11776" width="11.42578125" style="17" bestFit="1" customWidth="1"/>
    <col min="11777" max="11777" width="11.5703125" style="17" bestFit="1" customWidth="1"/>
    <col min="11778" max="12013" width="9.140625" style="17"/>
    <col min="12014" max="12014" width="0" style="17" hidden="1" customWidth="1"/>
    <col min="12015" max="12015" width="21.7109375" style="17" customWidth="1"/>
    <col min="12016" max="12016" width="48.140625" style="17" customWidth="1"/>
    <col min="12017" max="12017" width="29.7109375" style="17" customWidth="1"/>
    <col min="12018" max="12018" width="11.42578125" style="17" customWidth="1"/>
    <col min="12019" max="12019" width="7.5703125" style="17" customWidth="1"/>
    <col min="12020" max="12020" width="11.7109375" style="17" customWidth="1"/>
    <col min="12021" max="12021" width="7.140625" style="17" customWidth="1"/>
    <col min="12022" max="12022" width="0" style="17" hidden="1" customWidth="1"/>
    <col min="12023" max="12024" width="19.140625" style="17" customWidth="1"/>
    <col min="12025" max="12025" width="20.42578125" style="17" customWidth="1"/>
    <col min="12026" max="12026" width="20.85546875" style="17" customWidth="1"/>
    <col min="12027" max="12028" width="22" style="17" customWidth="1"/>
    <col min="12029" max="12029" width="0" style="17" hidden="1" customWidth="1"/>
    <col min="12030" max="12030" width="27.28515625" style="17" customWidth="1"/>
    <col min="12031" max="12031" width="18.140625" style="17" bestFit="1" customWidth="1"/>
    <col min="12032" max="12032" width="11.42578125" style="17" bestFit="1" customWidth="1"/>
    <col min="12033" max="12033" width="11.5703125" style="17" bestFit="1" customWidth="1"/>
    <col min="12034" max="12269" width="9.140625" style="17"/>
    <col min="12270" max="12270" width="0" style="17" hidden="1" customWidth="1"/>
    <col min="12271" max="12271" width="21.7109375" style="17" customWidth="1"/>
    <col min="12272" max="12272" width="48.140625" style="17" customWidth="1"/>
    <col min="12273" max="12273" width="29.7109375" style="17" customWidth="1"/>
    <col min="12274" max="12274" width="11.42578125" style="17" customWidth="1"/>
    <col min="12275" max="12275" width="7.5703125" style="17" customWidth="1"/>
    <col min="12276" max="12276" width="11.7109375" style="17" customWidth="1"/>
    <col min="12277" max="12277" width="7.140625" style="17" customWidth="1"/>
    <col min="12278" max="12278" width="0" style="17" hidden="1" customWidth="1"/>
    <col min="12279" max="12280" width="19.140625" style="17" customWidth="1"/>
    <col min="12281" max="12281" width="20.42578125" style="17" customWidth="1"/>
    <col min="12282" max="12282" width="20.85546875" style="17" customWidth="1"/>
    <col min="12283" max="12284" width="22" style="17" customWidth="1"/>
    <col min="12285" max="12285" width="0" style="17" hidden="1" customWidth="1"/>
    <col min="12286" max="12286" width="27.28515625" style="17" customWidth="1"/>
    <col min="12287" max="12287" width="18.140625" style="17" bestFit="1" customWidth="1"/>
    <col min="12288" max="12288" width="11.42578125" style="17" bestFit="1" customWidth="1"/>
    <col min="12289" max="12289" width="11.5703125" style="17" bestFit="1" customWidth="1"/>
    <col min="12290" max="12525" width="9.140625" style="17"/>
    <col min="12526" max="12526" width="0" style="17" hidden="1" customWidth="1"/>
    <col min="12527" max="12527" width="21.7109375" style="17" customWidth="1"/>
    <col min="12528" max="12528" width="48.140625" style="17" customWidth="1"/>
    <col min="12529" max="12529" width="29.7109375" style="17" customWidth="1"/>
    <col min="12530" max="12530" width="11.42578125" style="17" customWidth="1"/>
    <col min="12531" max="12531" width="7.5703125" style="17" customWidth="1"/>
    <col min="12532" max="12532" width="11.7109375" style="17" customWidth="1"/>
    <col min="12533" max="12533" width="7.140625" style="17" customWidth="1"/>
    <col min="12534" max="12534" width="0" style="17" hidden="1" customWidth="1"/>
    <col min="12535" max="12536" width="19.140625" style="17" customWidth="1"/>
    <col min="12537" max="12537" width="20.42578125" style="17" customWidth="1"/>
    <col min="12538" max="12538" width="20.85546875" style="17" customWidth="1"/>
    <col min="12539" max="12540" width="22" style="17" customWidth="1"/>
    <col min="12541" max="12541" width="0" style="17" hidden="1" customWidth="1"/>
    <col min="12542" max="12542" width="27.28515625" style="17" customWidth="1"/>
    <col min="12543" max="12543" width="18.140625" style="17" bestFit="1" customWidth="1"/>
    <col min="12544" max="12544" width="11.42578125" style="17" bestFit="1" customWidth="1"/>
    <col min="12545" max="12545" width="11.5703125" style="17" bestFit="1" customWidth="1"/>
    <col min="12546" max="12781" width="9.140625" style="17"/>
    <col min="12782" max="12782" width="0" style="17" hidden="1" customWidth="1"/>
    <col min="12783" max="12783" width="21.7109375" style="17" customWidth="1"/>
    <col min="12784" max="12784" width="48.140625" style="17" customWidth="1"/>
    <col min="12785" max="12785" width="29.7109375" style="17" customWidth="1"/>
    <col min="12786" max="12786" width="11.42578125" style="17" customWidth="1"/>
    <col min="12787" max="12787" width="7.5703125" style="17" customWidth="1"/>
    <col min="12788" max="12788" width="11.7109375" style="17" customWidth="1"/>
    <col min="12789" max="12789" width="7.140625" style="17" customWidth="1"/>
    <col min="12790" max="12790" width="0" style="17" hidden="1" customWidth="1"/>
    <col min="12791" max="12792" width="19.140625" style="17" customWidth="1"/>
    <col min="12793" max="12793" width="20.42578125" style="17" customWidth="1"/>
    <col min="12794" max="12794" width="20.85546875" style="17" customWidth="1"/>
    <col min="12795" max="12796" width="22" style="17" customWidth="1"/>
    <col min="12797" max="12797" width="0" style="17" hidden="1" customWidth="1"/>
    <col min="12798" max="12798" width="27.28515625" style="17" customWidth="1"/>
    <col min="12799" max="12799" width="18.140625" style="17" bestFit="1" customWidth="1"/>
    <col min="12800" max="12800" width="11.42578125" style="17" bestFit="1" customWidth="1"/>
    <col min="12801" max="12801" width="11.5703125" style="17" bestFit="1" customWidth="1"/>
    <col min="12802" max="13037" width="9.140625" style="17"/>
    <col min="13038" max="13038" width="0" style="17" hidden="1" customWidth="1"/>
    <col min="13039" max="13039" width="21.7109375" style="17" customWidth="1"/>
    <col min="13040" max="13040" width="48.140625" style="17" customWidth="1"/>
    <col min="13041" max="13041" width="29.7109375" style="17" customWidth="1"/>
    <col min="13042" max="13042" width="11.42578125" style="17" customWidth="1"/>
    <col min="13043" max="13043" width="7.5703125" style="17" customWidth="1"/>
    <col min="13044" max="13044" width="11.7109375" style="17" customWidth="1"/>
    <col min="13045" max="13045" width="7.140625" style="17" customWidth="1"/>
    <col min="13046" max="13046" width="0" style="17" hidden="1" customWidth="1"/>
    <col min="13047" max="13048" width="19.140625" style="17" customWidth="1"/>
    <col min="13049" max="13049" width="20.42578125" style="17" customWidth="1"/>
    <col min="13050" max="13050" width="20.85546875" style="17" customWidth="1"/>
    <col min="13051" max="13052" width="22" style="17" customWidth="1"/>
    <col min="13053" max="13053" width="0" style="17" hidden="1" customWidth="1"/>
    <col min="13054" max="13054" width="27.28515625" style="17" customWidth="1"/>
    <col min="13055" max="13055" width="18.140625" style="17" bestFit="1" customWidth="1"/>
    <col min="13056" max="13056" width="11.42578125" style="17" bestFit="1" customWidth="1"/>
    <col min="13057" max="13057" width="11.5703125" style="17" bestFit="1" customWidth="1"/>
    <col min="13058" max="13293" width="9.140625" style="17"/>
    <col min="13294" max="13294" width="0" style="17" hidden="1" customWidth="1"/>
    <col min="13295" max="13295" width="21.7109375" style="17" customWidth="1"/>
    <col min="13296" max="13296" width="48.140625" style="17" customWidth="1"/>
    <col min="13297" max="13297" width="29.7109375" style="17" customWidth="1"/>
    <col min="13298" max="13298" width="11.42578125" style="17" customWidth="1"/>
    <col min="13299" max="13299" width="7.5703125" style="17" customWidth="1"/>
    <col min="13300" max="13300" width="11.7109375" style="17" customWidth="1"/>
    <col min="13301" max="13301" width="7.140625" style="17" customWidth="1"/>
    <col min="13302" max="13302" width="0" style="17" hidden="1" customWidth="1"/>
    <col min="13303" max="13304" width="19.140625" style="17" customWidth="1"/>
    <col min="13305" max="13305" width="20.42578125" style="17" customWidth="1"/>
    <col min="13306" max="13306" width="20.85546875" style="17" customWidth="1"/>
    <col min="13307" max="13308" width="22" style="17" customWidth="1"/>
    <col min="13309" max="13309" width="0" style="17" hidden="1" customWidth="1"/>
    <col min="13310" max="13310" width="27.28515625" style="17" customWidth="1"/>
    <col min="13311" max="13311" width="18.140625" style="17" bestFit="1" customWidth="1"/>
    <col min="13312" max="13312" width="11.42578125" style="17" bestFit="1" customWidth="1"/>
    <col min="13313" max="13313" width="11.5703125" style="17" bestFit="1" customWidth="1"/>
    <col min="13314" max="13549" width="9.140625" style="17"/>
    <col min="13550" max="13550" width="0" style="17" hidden="1" customWidth="1"/>
    <col min="13551" max="13551" width="21.7109375" style="17" customWidth="1"/>
    <col min="13552" max="13552" width="48.140625" style="17" customWidth="1"/>
    <col min="13553" max="13553" width="29.7109375" style="17" customWidth="1"/>
    <col min="13554" max="13554" width="11.42578125" style="17" customWidth="1"/>
    <col min="13555" max="13555" width="7.5703125" style="17" customWidth="1"/>
    <col min="13556" max="13556" width="11.7109375" style="17" customWidth="1"/>
    <col min="13557" max="13557" width="7.140625" style="17" customWidth="1"/>
    <col min="13558" max="13558" width="0" style="17" hidden="1" customWidth="1"/>
    <col min="13559" max="13560" width="19.140625" style="17" customWidth="1"/>
    <col min="13561" max="13561" width="20.42578125" style="17" customWidth="1"/>
    <col min="13562" max="13562" width="20.85546875" style="17" customWidth="1"/>
    <col min="13563" max="13564" width="22" style="17" customWidth="1"/>
    <col min="13565" max="13565" width="0" style="17" hidden="1" customWidth="1"/>
    <col min="13566" max="13566" width="27.28515625" style="17" customWidth="1"/>
    <col min="13567" max="13567" width="18.140625" style="17" bestFit="1" customWidth="1"/>
    <col min="13568" max="13568" width="11.42578125" style="17" bestFit="1" customWidth="1"/>
    <col min="13569" max="13569" width="11.5703125" style="17" bestFit="1" customWidth="1"/>
    <col min="13570" max="13805" width="9.140625" style="17"/>
    <col min="13806" max="13806" width="0" style="17" hidden="1" customWidth="1"/>
    <col min="13807" max="13807" width="21.7109375" style="17" customWidth="1"/>
    <col min="13808" max="13808" width="48.140625" style="17" customWidth="1"/>
    <col min="13809" max="13809" width="29.7109375" style="17" customWidth="1"/>
    <col min="13810" max="13810" width="11.42578125" style="17" customWidth="1"/>
    <col min="13811" max="13811" width="7.5703125" style="17" customWidth="1"/>
    <col min="13812" max="13812" width="11.7109375" style="17" customWidth="1"/>
    <col min="13813" max="13813" width="7.140625" style="17" customWidth="1"/>
    <col min="13814" max="13814" width="0" style="17" hidden="1" customWidth="1"/>
    <col min="13815" max="13816" width="19.140625" style="17" customWidth="1"/>
    <col min="13817" max="13817" width="20.42578125" style="17" customWidth="1"/>
    <col min="13818" max="13818" width="20.85546875" style="17" customWidth="1"/>
    <col min="13819" max="13820" width="22" style="17" customWidth="1"/>
    <col min="13821" max="13821" width="0" style="17" hidden="1" customWidth="1"/>
    <col min="13822" max="13822" width="27.28515625" style="17" customWidth="1"/>
    <col min="13823" max="13823" width="18.140625" style="17" bestFit="1" customWidth="1"/>
    <col min="13824" max="13824" width="11.42578125" style="17" bestFit="1" customWidth="1"/>
    <col min="13825" max="13825" width="11.5703125" style="17" bestFit="1" customWidth="1"/>
    <col min="13826" max="14061" width="9.140625" style="17"/>
    <col min="14062" max="14062" width="0" style="17" hidden="1" customWidth="1"/>
    <col min="14063" max="14063" width="21.7109375" style="17" customWidth="1"/>
    <col min="14064" max="14064" width="48.140625" style="17" customWidth="1"/>
    <col min="14065" max="14065" width="29.7109375" style="17" customWidth="1"/>
    <col min="14066" max="14066" width="11.42578125" style="17" customWidth="1"/>
    <col min="14067" max="14067" width="7.5703125" style="17" customWidth="1"/>
    <col min="14068" max="14068" width="11.7109375" style="17" customWidth="1"/>
    <col min="14069" max="14069" width="7.140625" style="17" customWidth="1"/>
    <col min="14070" max="14070" width="0" style="17" hidden="1" customWidth="1"/>
    <col min="14071" max="14072" width="19.140625" style="17" customWidth="1"/>
    <col min="14073" max="14073" width="20.42578125" style="17" customWidth="1"/>
    <col min="14074" max="14074" width="20.85546875" style="17" customWidth="1"/>
    <col min="14075" max="14076" width="22" style="17" customWidth="1"/>
    <col min="14077" max="14077" width="0" style="17" hidden="1" customWidth="1"/>
    <col min="14078" max="14078" width="27.28515625" style="17" customWidth="1"/>
    <col min="14079" max="14079" width="18.140625" style="17" bestFit="1" customWidth="1"/>
    <col min="14080" max="14080" width="11.42578125" style="17" bestFit="1" customWidth="1"/>
    <col min="14081" max="14081" width="11.5703125" style="17" bestFit="1" customWidth="1"/>
    <col min="14082" max="14317" width="9.140625" style="17"/>
    <col min="14318" max="14318" width="0" style="17" hidden="1" customWidth="1"/>
    <col min="14319" max="14319" width="21.7109375" style="17" customWidth="1"/>
    <col min="14320" max="14320" width="48.140625" style="17" customWidth="1"/>
    <col min="14321" max="14321" width="29.7109375" style="17" customWidth="1"/>
    <col min="14322" max="14322" width="11.42578125" style="17" customWidth="1"/>
    <col min="14323" max="14323" width="7.5703125" style="17" customWidth="1"/>
    <col min="14324" max="14324" width="11.7109375" style="17" customWidth="1"/>
    <col min="14325" max="14325" width="7.140625" style="17" customWidth="1"/>
    <col min="14326" max="14326" width="0" style="17" hidden="1" customWidth="1"/>
    <col min="14327" max="14328" width="19.140625" style="17" customWidth="1"/>
    <col min="14329" max="14329" width="20.42578125" style="17" customWidth="1"/>
    <col min="14330" max="14330" width="20.85546875" style="17" customWidth="1"/>
    <col min="14331" max="14332" width="22" style="17" customWidth="1"/>
    <col min="14333" max="14333" width="0" style="17" hidden="1" customWidth="1"/>
    <col min="14334" max="14334" width="27.28515625" style="17" customWidth="1"/>
    <col min="14335" max="14335" width="18.140625" style="17" bestFit="1" customWidth="1"/>
    <col min="14336" max="14336" width="11.42578125" style="17" bestFit="1" customWidth="1"/>
    <col min="14337" max="14337" width="11.5703125" style="17" bestFit="1" customWidth="1"/>
    <col min="14338" max="14573" width="9.140625" style="17"/>
    <col min="14574" max="14574" width="0" style="17" hidden="1" customWidth="1"/>
    <col min="14575" max="14575" width="21.7109375" style="17" customWidth="1"/>
    <col min="14576" max="14576" width="48.140625" style="17" customWidth="1"/>
    <col min="14577" max="14577" width="29.7109375" style="17" customWidth="1"/>
    <col min="14578" max="14578" width="11.42578125" style="17" customWidth="1"/>
    <col min="14579" max="14579" width="7.5703125" style="17" customWidth="1"/>
    <col min="14580" max="14580" width="11.7109375" style="17" customWidth="1"/>
    <col min="14581" max="14581" width="7.140625" style="17" customWidth="1"/>
    <col min="14582" max="14582" width="0" style="17" hidden="1" customWidth="1"/>
    <col min="14583" max="14584" width="19.140625" style="17" customWidth="1"/>
    <col min="14585" max="14585" width="20.42578125" style="17" customWidth="1"/>
    <col min="14586" max="14586" width="20.85546875" style="17" customWidth="1"/>
    <col min="14587" max="14588" width="22" style="17" customWidth="1"/>
    <col min="14589" max="14589" width="0" style="17" hidden="1" customWidth="1"/>
    <col min="14590" max="14590" width="27.28515625" style="17" customWidth="1"/>
    <col min="14591" max="14591" width="18.140625" style="17" bestFit="1" customWidth="1"/>
    <col min="14592" max="14592" width="11.42578125" style="17" bestFit="1" customWidth="1"/>
    <col min="14593" max="14593" width="11.5703125" style="17" bestFit="1" customWidth="1"/>
    <col min="14594" max="14829" width="9.140625" style="17"/>
    <col min="14830" max="14830" width="0" style="17" hidden="1" customWidth="1"/>
    <col min="14831" max="14831" width="21.7109375" style="17" customWidth="1"/>
    <col min="14832" max="14832" width="48.140625" style="17" customWidth="1"/>
    <col min="14833" max="14833" width="29.7109375" style="17" customWidth="1"/>
    <col min="14834" max="14834" width="11.42578125" style="17" customWidth="1"/>
    <col min="14835" max="14835" width="7.5703125" style="17" customWidth="1"/>
    <col min="14836" max="14836" width="11.7109375" style="17" customWidth="1"/>
    <col min="14837" max="14837" width="7.140625" style="17" customWidth="1"/>
    <col min="14838" max="14838" width="0" style="17" hidden="1" customWidth="1"/>
    <col min="14839" max="14840" width="19.140625" style="17" customWidth="1"/>
    <col min="14841" max="14841" width="20.42578125" style="17" customWidth="1"/>
    <col min="14842" max="14842" width="20.85546875" style="17" customWidth="1"/>
    <col min="14843" max="14844" width="22" style="17" customWidth="1"/>
    <col min="14845" max="14845" width="0" style="17" hidden="1" customWidth="1"/>
    <col min="14846" max="14846" width="27.28515625" style="17" customWidth="1"/>
    <col min="14847" max="14847" width="18.140625" style="17" bestFit="1" customWidth="1"/>
    <col min="14848" max="14848" width="11.42578125" style="17" bestFit="1" customWidth="1"/>
    <col min="14849" max="14849" width="11.5703125" style="17" bestFit="1" customWidth="1"/>
    <col min="14850" max="15085" width="9.140625" style="17"/>
    <col min="15086" max="15086" width="0" style="17" hidden="1" customWidth="1"/>
    <col min="15087" max="15087" width="21.7109375" style="17" customWidth="1"/>
    <col min="15088" max="15088" width="48.140625" style="17" customWidth="1"/>
    <col min="15089" max="15089" width="29.7109375" style="17" customWidth="1"/>
    <col min="15090" max="15090" width="11.42578125" style="17" customWidth="1"/>
    <col min="15091" max="15091" width="7.5703125" style="17" customWidth="1"/>
    <col min="15092" max="15092" width="11.7109375" style="17" customWidth="1"/>
    <col min="15093" max="15093" width="7.140625" style="17" customWidth="1"/>
    <col min="15094" max="15094" width="0" style="17" hidden="1" customWidth="1"/>
    <col min="15095" max="15096" width="19.140625" style="17" customWidth="1"/>
    <col min="15097" max="15097" width="20.42578125" style="17" customWidth="1"/>
    <col min="15098" max="15098" width="20.85546875" style="17" customWidth="1"/>
    <col min="15099" max="15100" width="22" style="17" customWidth="1"/>
    <col min="15101" max="15101" width="0" style="17" hidden="1" customWidth="1"/>
    <col min="15102" max="15102" width="27.28515625" style="17" customWidth="1"/>
    <col min="15103" max="15103" width="18.140625" style="17" bestFit="1" customWidth="1"/>
    <col min="15104" max="15104" width="11.42578125" style="17" bestFit="1" customWidth="1"/>
    <col min="15105" max="15105" width="11.5703125" style="17" bestFit="1" customWidth="1"/>
    <col min="15106" max="15341" width="9.140625" style="17"/>
    <col min="15342" max="15342" width="0" style="17" hidden="1" customWidth="1"/>
    <col min="15343" max="15343" width="21.7109375" style="17" customWidth="1"/>
    <col min="15344" max="15344" width="48.140625" style="17" customWidth="1"/>
    <col min="15345" max="15345" width="29.7109375" style="17" customWidth="1"/>
    <col min="15346" max="15346" width="11.42578125" style="17" customWidth="1"/>
    <col min="15347" max="15347" width="7.5703125" style="17" customWidth="1"/>
    <col min="15348" max="15348" width="11.7109375" style="17" customWidth="1"/>
    <col min="15349" max="15349" width="7.140625" style="17" customWidth="1"/>
    <col min="15350" max="15350" width="0" style="17" hidden="1" customWidth="1"/>
    <col min="15351" max="15352" width="19.140625" style="17" customWidth="1"/>
    <col min="15353" max="15353" width="20.42578125" style="17" customWidth="1"/>
    <col min="15354" max="15354" width="20.85546875" style="17" customWidth="1"/>
    <col min="15355" max="15356" width="22" style="17" customWidth="1"/>
    <col min="15357" max="15357" width="0" style="17" hidden="1" customWidth="1"/>
    <col min="15358" max="15358" width="27.28515625" style="17" customWidth="1"/>
    <col min="15359" max="15359" width="18.140625" style="17" bestFit="1" customWidth="1"/>
    <col min="15360" max="15360" width="11.42578125" style="17" bestFit="1" customWidth="1"/>
    <col min="15361" max="15361" width="11.5703125" style="17" bestFit="1" customWidth="1"/>
    <col min="15362" max="15597" width="9.140625" style="17"/>
    <col min="15598" max="15598" width="0" style="17" hidden="1" customWidth="1"/>
    <col min="15599" max="15599" width="21.7109375" style="17" customWidth="1"/>
    <col min="15600" max="15600" width="48.140625" style="17" customWidth="1"/>
    <col min="15601" max="15601" width="29.7109375" style="17" customWidth="1"/>
    <col min="15602" max="15602" width="11.42578125" style="17" customWidth="1"/>
    <col min="15603" max="15603" width="7.5703125" style="17" customWidth="1"/>
    <col min="15604" max="15604" width="11.7109375" style="17" customWidth="1"/>
    <col min="15605" max="15605" width="7.140625" style="17" customWidth="1"/>
    <col min="15606" max="15606" width="0" style="17" hidden="1" customWidth="1"/>
    <col min="15607" max="15608" width="19.140625" style="17" customWidth="1"/>
    <col min="15609" max="15609" width="20.42578125" style="17" customWidth="1"/>
    <col min="15610" max="15610" width="20.85546875" style="17" customWidth="1"/>
    <col min="15611" max="15612" width="22" style="17" customWidth="1"/>
    <col min="15613" max="15613" width="0" style="17" hidden="1" customWidth="1"/>
    <col min="15614" max="15614" width="27.28515625" style="17" customWidth="1"/>
    <col min="15615" max="15615" width="18.140625" style="17" bestFit="1" customWidth="1"/>
    <col min="15616" max="15616" width="11.42578125" style="17" bestFit="1" customWidth="1"/>
    <col min="15617" max="15617" width="11.5703125" style="17" bestFit="1" customWidth="1"/>
    <col min="15618" max="15853" width="9.140625" style="17"/>
    <col min="15854" max="15854" width="0" style="17" hidden="1" customWidth="1"/>
    <col min="15855" max="15855" width="21.7109375" style="17" customWidth="1"/>
    <col min="15856" max="15856" width="48.140625" style="17" customWidth="1"/>
    <col min="15857" max="15857" width="29.7109375" style="17" customWidth="1"/>
    <col min="15858" max="15858" width="11.42578125" style="17" customWidth="1"/>
    <col min="15859" max="15859" width="7.5703125" style="17" customWidth="1"/>
    <col min="15860" max="15860" width="11.7109375" style="17" customWidth="1"/>
    <col min="15861" max="15861" width="7.140625" style="17" customWidth="1"/>
    <col min="15862" max="15862" width="0" style="17" hidden="1" customWidth="1"/>
    <col min="15863" max="15864" width="19.140625" style="17" customWidth="1"/>
    <col min="15865" max="15865" width="20.42578125" style="17" customWidth="1"/>
    <col min="15866" max="15866" width="20.85546875" style="17" customWidth="1"/>
    <col min="15867" max="15868" width="22" style="17" customWidth="1"/>
    <col min="15869" max="15869" width="0" style="17" hidden="1" customWidth="1"/>
    <col min="15870" max="15870" width="27.28515625" style="17" customWidth="1"/>
    <col min="15871" max="15871" width="18.140625" style="17" bestFit="1" customWidth="1"/>
    <col min="15872" max="15872" width="11.42578125" style="17" bestFit="1" customWidth="1"/>
    <col min="15873" max="15873" width="11.5703125" style="17" bestFit="1" customWidth="1"/>
    <col min="15874" max="16109" width="9.140625" style="17"/>
    <col min="16110" max="16110" width="0" style="17" hidden="1" customWidth="1"/>
    <col min="16111" max="16111" width="21.7109375" style="17" customWidth="1"/>
    <col min="16112" max="16112" width="48.140625" style="17" customWidth="1"/>
    <col min="16113" max="16113" width="29.7109375" style="17" customWidth="1"/>
    <col min="16114" max="16114" width="11.42578125" style="17" customWidth="1"/>
    <col min="16115" max="16115" width="7.5703125" style="17" customWidth="1"/>
    <col min="16116" max="16116" width="11.7109375" style="17" customWidth="1"/>
    <col min="16117" max="16117" width="7.140625" style="17" customWidth="1"/>
    <col min="16118" max="16118" width="0" style="17" hidden="1" customWidth="1"/>
    <col min="16119" max="16120" width="19.140625" style="17" customWidth="1"/>
    <col min="16121" max="16121" width="20.42578125" style="17" customWidth="1"/>
    <col min="16122" max="16122" width="20.85546875" style="17" customWidth="1"/>
    <col min="16123" max="16124" width="22" style="17" customWidth="1"/>
    <col min="16125" max="16125" width="0" style="17" hidden="1" customWidth="1"/>
    <col min="16126" max="16126" width="27.28515625" style="17" customWidth="1"/>
    <col min="16127" max="16127" width="18.140625" style="17" bestFit="1" customWidth="1"/>
    <col min="16128" max="16128" width="11.42578125" style="17" bestFit="1" customWidth="1"/>
    <col min="16129" max="16129" width="11.5703125" style="17" bestFit="1" customWidth="1"/>
    <col min="16130" max="16384" width="9.140625" style="17"/>
  </cols>
  <sheetData>
    <row r="1" spans="1:12" ht="17.25" customHeight="1">
      <c r="A1" s="26"/>
      <c r="B1" s="16"/>
      <c r="C1" s="26"/>
      <c r="D1" s="16"/>
      <c r="E1" s="49"/>
      <c r="F1" s="18"/>
      <c r="G1" s="151" t="s">
        <v>186</v>
      </c>
      <c r="H1" s="151"/>
      <c r="I1" s="151"/>
      <c r="J1" s="151"/>
      <c r="K1" s="151"/>
      <c r="L1" s="151"/>
    </row>
    <row r="2" spans="1:12" ht="17.25" customHeight="1">
      <c r="A2" s="26"/>
      <c r="B2" s="16"/>
      <c r="C2" s="26"/>
      <c r="D2" s="16"/>
      <c r="E2" s="49"/>
      <c r="F2" s="18"/>
      <c r="G2" s="162" t="s">
        <v>185</v>
      </c>
      <c r="H2" s="162"/>
      <c r="I2" s="162"/>
      <c r="J2" s="162"/>
      <c r="K2" s="162"/>
      <c r="L2" s="162"/>
    </row>
    <row r="3" spans="1:12" ht="13.5" customHeight="1">
      <c r="A3" s="26"/>
      <c r="B3" s="16"/>
      <c r="C3" s="26"/>
      <c r="D3" s="16"/>
      <c r="E3" s="49"/>
      <c r="F3" s="18"/>
      <c r="G3" s="49"/>
      <c r="H3" s="91"/>
      <c r="I3" s="91"/>
      <c r="J3" s="91"/>
      <c r="K3" s="91"/>
      <c r="L3" s="91"/>
    </row>
    <row r="4" spans="1:12" s="16" customFormat="1" ht="42.75" customHeight="1">
      <c r="A4" s="167" t="s">
        <v>174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</row>
    <row r="5" spans="1:12" s="16" customFormat="1" ht="32.25" customHeight="1">
      <c r="A5" s="168" t="s">
        <v>9</v>
      </c>
      <c r="B5" s="170" t="s">
        <v>18</v>
      </c>
      <c r="C5" s="171" t="s">
        <v>19</v>
      </c>
      <c r="D5" s="172" t="s">
        <v>20</v>
      </c>
      <c r="E5" s="172"/>
      <c r="F5" s="172"/>
      <c r="G5" s="172"/>
      <c r="H5" s="172"/>
      <c r="I5" s="172"/>
      <c r="J5" s="172"/>
      <c r="K5" s="172"/>
      <c r="L5" s="172"/>
    </row>
    <row r="6" spans="1:12" s="16" customFormat="1" ht="57.75" customHeight="1">
      <c r="A6" s="169"/>
      <c r="B6" s="170"/>
      <c r="C6" s="171"/>
      <c r="D6" s="103" t="s">
        <v>147</v>
      </c>
      <c r="E6" s="102">
        <v>2014</v>
      </c>
      <c r="F6" s="102">
        <v>2015</v>
      </c>
      <c r="G6" s="102">
        <v>2016</v>
      </c>
      <c r="H6" s="102">
        <v>2017</v>
      </c>
      <c r="I6" s="102"/>
      <c r="J6" s="102">
        <v>2018</v>
      </c>
      <c r="K6" s="102">
        <v>2019</v>
      </c>
      <c r="L6" s="102">
        <v>2020</v>
      </c>
    </row>
    <row r="7" spans="1:12" s="16" customFormat="1" ht="18.75" customHeight="1">
      <c r="A7" s="152" t="s">
        <v>21</v>
      </c>
      <c r="B7" s="157" t="s">
        <v>145</v>
      </c>
      <c r="C7" s="98" t="s">
        <v>0</v>
      </c>
      <c r="D7" s="97">
        <f>D9+D10+D11+D12+D13+D14+D15+D16+D17</f>
        <v>5721929.1380000003</v>
      </c>
      <c r="E7" s="97">
        <f t="shared" ref="E7:L7" si="0">E9+E10+E11+E12+E13+E14+E15+E16+E17</f>
        <v>547758.03800000006</v>
      </c>
      <c r="F7" s="97">
        <f t="shared" si="0"/>
        <v>566840.80000000005</v>
      </c>
      <c r="G7" s="97">
        <f t="shared" si="0"/>
        <v>1369584.0999999999</v>
      </c>
      <c r="H7" s="97">
        <f t="shared" si="0"/>
        <v>173929.72</v>
      </c>
      <c r="I7" s="97">
        <f t="shared" si="0"/>
        <v>0</v>
      </c>
      <c r="J7" s="97">
        <f t="shared" si="0"/>
        <v>945689.38</v>
      </c>
      <c r="K7" s="97">
        <f t="shared" si="0"/>
        <v>1026154.2400000001</v>
      </c>
      <c r="L7" s="97">
        <f t="shared" si="0"/>
        <v>1091972.8599999996</v>
      </c>
    </row>
    <row r="8" spans="1:12" s="16" customFormat="1" ht="17.25" customHeight="1">
      <c r="A8" s="152"/>
      <c r="B8" s="158"/>
      <c r="C8" s="98" t="s">
        <v>146</v>
      </c>
      <c r="D8" s="97"/>
      <c r="E8" s="97"/>
      <c r="F8" s="97"/>
      <c r="G8" s="97"/>
      <c r="H8" s="97"/>
      <c r="I8" s="97"/>
      <c r="J8" s="97"/>
      <c r="K8" s="97"/>
      <c r="L8" s="97"/>
    </row>
    <row r="9" spans="1:12" s="16" customFormat="1">
      <c r="A9" s="152"/>
      <c r="B9" s="158"/>
      <c r="C9" s="98" t="s">
        <v>25</v>
      </c>
      <c r="D9" s="97">
        <f t="shared" ref="D9:L9" si="1">D21+D95</f>
        <v>3167857.9800000004</v>
      </c>
      <c r="E9" s="97">
        <f t="shared" si="1"/>
        <v>295638.92000000004</v>
      </c>
      <c r="F9" s="97">
        <f t="shared" si="1"/>
        <v>322367.10000000003</v>
      </c>
      <c r="G9" s="97">
        <f t="shared" si="1"/>
        <v>518059.7</v>
      </c>
      <c r="H9" s="97">
        <f t="shared" si="1"/>
        <v>89364.72</v>
      </c>
      <c r="I9" s="97">
        <f t="shared" si="1"/>
        <v>0</v>
      </c>
      <c r="J9" s="97">
        <f t="shared" si="1"/>
        <v>604231.07000000007</v>
      </c>
      <c r="K9" s="97">
        <f t="shared" si="1"/>
        <v>682474.81</v>
      </c>
      <c r="L9" s="97">
        <f t="shared" si="1"/>
        <v>655721.65999999992</v>
      </c>
    </row>
    <row r="10" spans="1:12" s="19" customFormat="1">
      <c r="A10" s="152"/>
      <c r="B10" s="158"/>
      <c r="C10" s="98" t="s">
        <v>26</v>
      </c>
      <c r="D10" s="97">
        <f t="shared" ref="D10:L10" si="2">D20+D82</f>
        <v>1387771.0379999999</v>
      </c>
      <c r="E10" s="97">
        <f t="shared" si="2"/>
        <v>110885.738</v>
      </c>
      <c r="F10" s="97">
        <f t="shared" si="2"/>
        <v>174736</v>
      </c>
      <c r="G10" s="97">
        <f t="shared" si="2"/>
        <v>49483</v>
      </c>
      <c r="H10" s="97">
        <f t="shared" si="2"/>
        <v>76496</v>
      </c>
      <c r="I10" s="97">
        <f t="shared" si="2"/>
        <v>0</v>
      </c>
      <c r="J10" s="97">
        <f t="shared" si="2"/>
        <v>295195.90000000002</v>
      </c>
      <c r="K10" s="97">
        <f t="shared" si="2"/>
        <v>295242.7</v>
      </c>
      <c r="L10" s="97">
        <f t="shared" si="2"/>
        <v>385731.7</v>
      </c>
    </row>
    <row r="11" spans="1:12" s="16" customFormat="1" ht="17.25" customHeight="1">
      <c r="A11" s="152"/>
      <c r="B11" s="158"/>
      <c r="C11" s="98" t="s">
        <v>58</v>
      </c>
      <c r="D11" s="97">
        <f t="shared" ref="D11:L11" si="3">D22+D96</f>
        <v>158504.90999999997</v>
      </c>
      <c r="E11" s="97">
        <f t="shared" si="3"/>
        <v>14997.13</v>
      </c>
      <c r="F11" s="97">
        <f t="shared" si="3"/>
        <v>6826.1</v>
      </c>
      <c r="G11" s="97">
        <f t="shared" si="3"/>
        <v>116262.7</v>
      </c>
      <c r="H11" s="97">
        <f t="shared" si="3"/>
        <v>1069</v>
      </c>
      <c r="I11" s="97">
        <f t="shared" si="3"/>
        <v>0</v>
      </c>
      <c r="J11" s="97">
        <f t="shared" si="3"/>
        <v>6164.34</v>
      </c>
      <c r="K11" s="97">
        <f t="shared" si="3"/>
        <v>6454.0599999999995</v>
      </c>
      <c r="L11" s="97">
        <f t="shared" si="3"/>
        <v>6731.58</v>
      </c>
    </row>
    <row r="12" spans="1:12" s="16" customFormat="1">
      <c r="A12" s="152"/>
      <c r="B12" s="158"/>
      <c r="C12" s="98" t="s">
        <v>59</v>
      </c>
      <c r="D12" s="97">
        <f t="shared" ref="D12:L12" si="4">D23+D97</f>
        <v>207916.10000000003</v>
      </c>
      <c r="E12" s="97">
        <f t="shared" si="4"/>
        <v>28670.36</v>
      </c>
      <c r="F12" s="97">
        <f t="shared" si="4"/>
        <v>11728.4</v>
      </c>
      <c r="G12" s="97">
        <f t="shared" si="4"/>
        <v>143825.71000000002</v>
      </c>
      <c r="H12" s="97">
        <f t="shared" si="4"/>
        <v>1493</v>
      </c>
      <c r="I12" s="97">
        <f t="shared" si="4"/>
        <v>0</v>
      </c>
      <c r="J12" s="97">
        <f t="shared" si="4"/>
        <v>7071.83</v>
      </c>
      <c r="K12" s="97">
        <f t="shared" si="4"/>
        <v>7404.21</v>
      </c>
      <c r="L12" s="97">
        <f t="shared" si="4"/>
        <v>7722.59</v>
      </c>
    </row>
    <row r="13" spans="1:12" s="16" customFormat="1">
      <c r="A13" s="152"/>
      <c r="B13" s="158"/>
      <c r="C13" s="98" t="s">
        <v>60</v>
      </c>
      <c r="D13" s="97">
        <f t="shared" ref="D13:L13" si="5">D24+D98</f>
        <v>178995.99</v>
      </c>
      <c r="E13" s="97">
        <f t="shared" si="5"/>
        <v>18074.52</v>
      </c>
      <c r="F13" s="97">
        <f t="shared" si="5"/>
        <v>10815.4</v>
      </c>
      <c r="G13" s="97">
        <f t="shared" si="5"/>
        <v>126627.5</v>
      </c>
      <c r="H13" s="97">
        <f t="shared" si="5"/>
        <v>1405</v>
      </c>
      <c r="I13" s="97">
        <f t="shared" si="5"/>
        <v>0</v>
      </c>
      <c r="J13" s="97">
        <f t="shared" si="5"/>
        <v>7031.99</v>
      </c>
      <c r="K13" s="97">
        <f t="shared" si="5"/>
        <v>7362.5</v>
      </c>
      <c r="L13" s="97">
        <f t="shared" si="5"/>
        <v>7679.08</v>
      </c>
    </row>
    <row r="14" spans="1:12" s="16" customFormat="1">
      <c r="A14" s="152"/>
      <c r="B14" s="158"/>
      <c r="C14" s="98" t="s">
        <v>63</v>
      </c>
      <c r="D14" s="97">
        <f t="shared" ref="D14:L14" si="6">D25+D99</f>
        <v>193430.8</v>
      </c>
      <c r="E14" s="97">
        <f t="shared" si="6"/>
        <v>21970.04</v>
      </c>
      <c r="F14" s="97">
        <f t="shared" si="6"/>
        <v>5498.9</v>
      </c>
      <c r="G14" s="97">
        <f t="shared" si="6"/>
        <v>139466.03</v>
      </c>
      <c r="H14" s="97">
        <f t="shared" si="6"/>
        <v>1056</v>
      </c>
      <c r="I14" s="97">
        <f t="shared" si="6"/>
        <v>0</v>
      </c>
      <c r="J14" s="97">
        <f t="shared" si="6"/>
        <v>8104.38</v>
      </c>
      <c r="K14" s="97">
        <f t="shared" si="6"/>
        <v>8485.2899999999991</v>
      </c>
      <c r="L14" s="97">
        <f t="shared" si="6"/>
        <v>8850.16</v>
      </c>
    </row>
    <row r="15" spans="1:12" s="16" customFormat="1">
      <c r="A15" s="152"/>
      <c r="B15" s="158"/>
      <c r="C15" s="98" t="s">
        <v>61</v>
      </c>
      <c r="D15" s="97">
        <f t="shared" ref="D15:L15" si="7">D26+D100</f>
        <v>208662.36000000002</v>
      </c>
      <c r="E15" s="97">
        <f t="shared" si="7"/>
        <v>25640.66</v>
      </c>
      <c r="F15" s="97">
        <f t="shared" si="7"/>
        <v>14383.300000000001</v>
      </c>
      <c r="G15" s="97">
        <f t="shared" si="7"/>
        <v>145424.97</v>
      </c>
      <c r="H15" s="97">
        <f t="shared" si="7"/>
        <v>1522</v>
      </c>
      <c r="I15" s="97">
        <f t="shared" si="7"/>
        <v>0</v>
      </c>
      <c r="J15" s="97">
        <f t="shared" si="7"/>
        <v>6910.26</v>
      </c>
      <c r="K15" s="97">
        <f t="shared" si="7"/>
        <v>7235.03</v>
      </c>
      <c r="L15" s="97">
        <f t="shared" si="7"/>
        <v>7546.14</v>
      </c>
    </row>
    <row r="16" spans="1:12" s="16" customFormat="1" ht="17.25" customHeight="1">
      <c r="A16" s="152"/>
      <c r="B16" s="158"/>
      <c r="C16" s="98" t="s">
        <v>62</v>
      </c>
      <c r="D16" s="97">
        <f t="shared" ref="D16:L16" si="8">D27+D101</f>
        <v>217146.96</v>
      </c>
      <c r="E16" s="97">
        <f t="shared" si="8"/>
        <v>30237.670000000002</v>
      </c>
      <c r="F16" s="97">
        <f t="shared" si="8"/>
        <v>20485.599999999999</v>
      </c>
      <c r="G16" s="97">
        <f t="shared" si="8"/>
        <v>130434.48999999999</v>
      </c>
      <c r="H16" s="97">
        <f t="shared" si="8"/>
        <v>1524</v>
      </c>
      <c r="I16" s="97">
        <f t="shared" si="8"/>
        <v>0</v>
      </c>
      <c r="J16" s="97">
        <f t="shared" si="8"/>
        <v>10979.609999999999</v>
      </c>
      <c r="K16" s="97">
        <f t="shared" si="8"/>
        <v>11495.64</v>
      </c>
      <c r="L16" s="97">
        <f t="shared" si="8"/>
        <v>11989.949999999999</v>
      </c>
    </row>
    <row r="17" spans="1:12" s="16" customFormat="1" ht="18" customHeight="1">
      <c r="A17" s="152"/>
      <c r="B17" s="159"/>
      <c r="C17" s="98" t="s">
        <v>67</v>
      </c>
      <c r="D17" s="97">
        <f>D28</f>
        <v>1643</v>
      </c>
      <c r="E17" s="97">
        <f t="shared" ref="E17:L17" si="9">E28</f>
        <v>1643</v>
      </c>
      <c r="F17" s="97">
        <f t="shared" si="9"/>
        <v>0</v>
      </c>
      <c r="G17" s="97">
        <f t="shared" si="9"/>
        <v>0</v>
      </c>
      <c r="H17" s="97">
        <f t="shared" si="9"/>
        <v>0</v>
      </c>
      <c r="I17" s="97">
        <f t="shared" si="9"/>
        <v>0</v>
      </c>
      <c r="J17" s="97">
        <f t="shared" si="9"/>
        <v>0</v>
      </c>
      <c r="K17" s="97">
        <f t="shared" si="9"/>
        <v>0</v>
      </c>
      <c r="L17" s="97">
        <f t="shared" si="9"/>
        <v>0</v>
      </c>
    </row>
    <row r="18" spans="1:12" s="16" customFormat="1" ht="15.75" customHeight="1">
      <c r="A18" s="152" t="s">
        <v>10</v>
      </c>
      <c r="B18" s="157" t="s">
        <v>148</v>
      </c>
      <c r="C18" s="98" t="s">
        <v>0</v>
      </c>
      <c r="D18" s="97">
        <f>D20+D21+D22+D23+D24+D25+D26+D27+D28</f>
        <v>4397166.7200000007</v>
      </c>
      <c r="E18" s="97">
        <f t="shared" ref="E18:L18" si="10">E20+E21+E22+E23+E24+E25+E26+E27+E28</f>
        <v>441958.07000000007</v>
      </c>
      <c r="F18" s="97">
        <f t="shared" si="10"/>
        <v>398759.60000000009</v>
      </c>
      <c r="G18" s="97">
        <f t="shared" si="10"/>
        <v>1236151.0999999999</v>
      </c>
      <c r="H18" s="97">
        <f t="shared" si="10"/>
        <v>123683.72</v>
      </c>
      <c r="I18" s="97">
        <f t="shared" si="10"/>
        <v>0</v>
      </c>
      <c r="J18" s="97">
        <f t="shared" si="10"/>
        <v>685207.46000000008</v>
      </c>
      <c r="K18" s="97">
        <f t="shared" si="10"/>
        <v>767257.12999999989</v>
      </c>
      <c r="L18" s="97">
        <f t="shared" si="10"/>
        <v>744149.64</v>
      </c>
    </row>
    <row r="19" spans="1:12" s="16" customFormat="1" ht="15" customHeight="1">
      <c r="A19" s="152"/>
      <c r="B19" s="158"/>
      <c r="C19" s="98" t="s">
        <v>146</v>
      </c>
      <c r="D19" s="97"/>
      <c r="E19" s="97"/>
      <c r="F19" s="97"/>
      <c r="G19" s="97"/>
      <c r="H19" s="97"/>
      <c r="I19" s="97"/>
      <c r="J19" s="97"/>
      <c r="K19" s="97"/>
      <c r="L19" s="97"/>
    </row>
    <row r="20" spans="1:12" s="16" customFormat="1">
      <c r="A20" s="152"/>
      <c r="B20" s="158"/>
      <c r="C20" s="98" t="s">
        <v>26</v>
      </c>
      <c r="D20" s="97">
        <f>D31</f>
        <v>238495.8</v>
      </c>
      <c r="E20" s="97">
        <f t="shared" ref="E20:L20" si="11">E31</f>
        <v>31699.5</v>
      </c>
      <c r="F20" s="97">
        <f t="shared" si="11"/>
        <v>27750</v>
      </c>
      <c r="G20" s="97">
        <f t="shared" si="11"/>
        <v>26250</v>
      </c>
      <c r="H20" s="97">
        <f t="shared" si="11"/>
        <v>26250</v>
      </c>
      <c r="I20" s="97">
        <f t="shared" si="11"/>
        <v>0</v>
      </c>
      <c r="J20" s="97">
        <f t="shared" si="11"/>
        <v>40313.9</v>
      </c>
      <c r="K20" s="97">
        <f t="shared" si="11"/>
        <v>42208.7</v>
      </c>
      <c r="L20" s="97">
        <f t="shared" si="11"/>
        <v>44023.7</v>
      </c>
    </row>
    <row r="21" spans="1:12" s="16" customFormat="1">
      <c r="A21" s="152"/>
      <c r="B21" s="158"/>
      <c r="C21" s="98" t="s">
        <v>25</v>
      </c>
      <c r="D21" s="97">
        <f>D32+D41+D50+D53+D56+D66+D57+D79</f>
        <v>3161755.9800000004</v>
      </c>
      <c r="E21" s="97">
        <f>E32+E41+E50+E53+E56+E66</f>
        <v>289536.92000000004</v>
      </c>
      <c r="F21" s="97">
        <f>F32+F41+F50+F53+F56+F66+F57</f>
        <v>322367.10000000003</v>
      </c>
      <c r="G21" s="97">
        <f>G32+G41+G50+G53+G56+G66+G79</f>
        <v>518059.7</v>
      </c>
      <c r="H21" s="97">
        <f t="shared" ref="H21:L21" si="12">H32+H41+H50+H53+H56+H66</f>
        <v>89364.72</v>
      </c>
      <c r="I21" s="97">
        <f t="shared" si="12"/>
        <v>0</v>
      </c>
      <c r="J21" s="97">
        <f t="shared" si="12"/>
        <v>604231.07000000007</v>
      </c>
      <c r="K21" s="97">
        <f t="shared" si="12"/>
        <v>682474.81</v>
      </c>
      <c r="L21" s="97">
        <f t="shared" si="12"/>
        <v>655721.65999999992</v>
      </c>
    </row>
    <row r="22" spans="1:12" s="16" customFormat="1" ht="19.5" customHeight="1">
      <c r="A22" s="152"/>
      <c r="B22" s="158"/>
      <c r="C22" s="98" t="s">
        <v>58</v>
      </c>
      <c r="D22" s="97">
        <f>D33+D42+D67+D58</f>
        <v>134819.95999999996</v>
      </c>
      <c r="E22" s="97">
        <f t="shared" ref="E22:L22" si="13">E33+E42+E67</f>
        <v>13326.64</v>
      </c>
      <c r="F22" s="97">
        <f t="shared" si="13"/>
        <v>6326.1</v>
      </c>
      <c r="G22" s="97">
        <f t="shared" ref="G22:G27" si="14">G33+G42+G67+G58</f>
        <v>97155.7</v>
      </c>
      <c r="H22" s="97">
        <f t="shared" si="13"/>
        <v>1069</v>
      </c>
      <c r="I22" s="97">
        <f t="shared" si="13"/>
        <v>0</v>
      </c>
      <c r="J22" s="97">
        <f t="shared" si="13"/>
        <v>5397.39</v>
      </c>
      <c r="K22" s="97">
        <f t="shared" si="13"/>
        <v>5651.07</v>
      </c>
      <c r="L22" s="97">
        <f t="shared" si="13"/>
        <v>5894.06</v>
      </c>
    </row>
    <row r="23" spans="1:12" s="16" customFormat="1">
      <c r="A23" s="152"/>
      <c r="B23" s="158"/>
      <c r="C23" s="98" t="s">
        <v>59</v>
      </c>
      <c r="D23" s="97">
        <f t="shared" ref="D23:D27" si="15">D34+D43+D68+D59</f>
        <v>169764.87000000002</v>
      </c>
      <c r="E23" s="97">
        <f t="shared" ref="E23:L23" si="16">E34+E43+E68</f>
        <v>19157.080000000002</v>
      </c>
      <c r="F23" s="97">
        <f t="shared" si="16"/>
        <v>8403.4</v>
      </c>
      <c r="G23" s="97">
        <f t="shared" si="14"/>
        <v>121948.51000000001</v>
      </c>
      <c r="H23" s="97">
        <f t="shared" si="16"/>
        <v>1493</v>
      </c>
      <c r="I23" s="97">
        <f t="shared" si="16"/>
        <v>0</v>
      </c>
      <c r="J23" s="97">
        <f t="shared" si="16"/>
        <v>5977.3</v>
      </c>
      <c r="K23" s="97">
        <f t="shared" si="16"/>
        <v>6258.24</v>
      </c>
      <c r="L23" s="97">
        <f t="shared" si="16"/>
        <v>6527.34</v>
      </c>
    </row>
    <row r="24" spans="1:12" s="16" customFormat="1">
      <c r="A24" s="152"/>
      <c r="B24" s="158"/>
      <c r="C24" s="98" t="s">
        <v>60</v>
      </c>
      <c r="D24" s="97">
        <f t="shared" si="15"/>
        <v>152742.13999999998</v>
      </c>
      <c r="E24" s="97">
        <f t="shared" ref="E24:L24" si="17">E35+E44+E69</f>
        <v>14759.8</v>
      </c>
      <c r="F24" s="97">
        <f t="shared" si="17"/>
        <v>9342.4</v>
      </c>
      <c r="G24" s="97">
        <f t="shared" si="14"/>
        <v>107693.9</v>
      </c>
      <c r="H24" s="97">
        <f t="shared" si="17"/>
        <v>1405</v>
      </c>
      <c r="I24" s="97">
        <f t="shared" si="17"/>
        <v>0</v>
      </c>
      <c r="J24" s="97">
        <f t="shared" si="17"/>
        <v>6225.2</v>
      </c>
      <c r="K24" s="97">
        <f t="shared" si="17"/>
        <v>6517.79</v>
      </c>
      <c r="L24" s="97">
        <f t="shared" si="17"/>
        <v>6798.05</v>
      </c>
    </row>
    <row r="25" spans="1:12" s="16" customFormat="1" ht="17.25" customHeight="1">
      <c r="A25" s="152"/>
      <c r="B25" s="158"/>
      <c r="C25" s="98" t="s">
        <v>63</v>
      </c>
      <c r="D25" s="97">
        <f t="shared" si="15"/>
        <v>168661.12</v>
      </c>
      <c r="E25" s="97">
        <f t="shared" ref="E25:L25" si="18">E36+E45+E70</f>
        <v>20135.7</v>
      </c>
      <c r="F25" s="97">
        <f t="shared" si="18"/>
        <v>4998.8999999999996</v>
      </c>
      <c r="G25" s="97">
        <f t="shared" si="14"/>
        <v>119719.53</v>
      </c>
      <c r="H25" s="97">
        <f t="shared" si="18"/>
        <v>1056</v>
      </c>
      <c r="I25" s="97">
        <f t="shared" si="18"/>
        <v>0</v>
      </c>
      <c r="J25" s="97">
        <f t="shared" si="18"/>
        <v>7247.8</v>
      </c>
      <c r="K25" s="97">
        <f t="shared" si="18"/>
        <v>7588.44</v>
      </c>
      <c r="L25" s="97">
        <f t="shared" si="18"/>
        <v>7914.75</v>
      </c>
    </row>
    <row r="26" spans="1:12" s="16" customFormat="1">
      <c r="A26" s="152"/>
      <c r="B26" s="158"/>
      <c r="C26" s="98" t="s">
        <v>61</v>
      </c>
      <c r="D26" s="97">
        <f t="shared" si="15"/>
        <v>176915.11000000002</v>
      </c>
      <c r="E26" s="97">
        <f t="shared" ref="E26:L26" si="19">E37+E46+E71</f>
        <v>22319.25</v>
      </c>
      <c r="F26" s="97">
        <f t="shared" si="19"/>
        <v>12224.800000000001</v>
      </c>
      <c r="G26" s="97">
        <f t="shared" si="14"/>
        <v>122541.27</v>
      </c>
      <c r="H26" s="97">
        <f t="shared" si="19"/>
        <v>1522</v>
      </c>
      <c r="I26" s="97">
        <f t="shared" si="19"/>
        <v>0</v>
      </c>
      <c r="J26" s="97">
        <f t="shared" si="19"/>
        <v>5832.33</v>
      </c>
      <c r="K26" s="97">
        <f t="shared" si="19"/>
        <v>6106.44</v>
      </c>
      <c r="L26" s="97">
        <f t="shared" si="19"/>
        <v>6369.02</v>
      </c>
    </row>
    <row r="27" spans="1:12" s="16" customFormat="1" ht="20.25" customHeight="1">
      <c r="A27" s="152"/>
      <c r="B27" s="158"/>
      <c r="C27" s="98" t="s">
        <v>62</v>
      </c>
      <c r="D27" s="97">
        <f t="shared" si="15"/>
        <v>192368.74</v>
      </c>
      <c r="E27" s="97">
        <f t="shared" ref="E27:L27" si="20">E38+E47+E72</f>
        <v>29380.18</v>
      </c>
      <c r="F27" s="97">
        <f t="shared" si="20"/>
        <v>7346.9</v>
      </c>
      <c r="G27" s="97">
        <f t="shared" si="14"/>
        <v>122782.48999999999</v>
      </c>
      <c r="H27" s="97">
        <f t="shared" si="20"/>
        <v>1524</v>
      </c>
      <c r="I27" s="97">
        <f t="shared" si="20"/>
        <v>0</v>
      </c>
      <c r="J27" s="97">
        <f t="shared" si="20"/>
        <v>9982.4699999999993</v>
      </c>
      <c r="K27" s="97">
        <f t="shared" si="20"/>
        <v>10451.64</v>
      </c>
      <c r="L27" s="97">
        <f t="shared" si="20"/>
        <v>10901.06</v>
      </c>
    </row>
    <row r="28" spans="1:12" s="16" customFormat="1" ht="21" customHeight="1">
      <c r="A28" s="152"/>
      <c r="B28" s="159"/>
      <c r="C28" s="98" t="s">
        <v>67</v>
      </c>
      <c r="D28" s="97">
        <f>D75</f>
        <v>1643</v>
      </c>
      <c r="E28" s="97">
        <f t="shared" ref="E28:L28" si="21">E75</f>
        <v>1643</v>
      </c>
      <c r="F28" s="97">
        <f t="shared" si="21"/>
        <v>0</v>
      </c>
      <c r="G28" s="97">
        <f t="shared" si="21"/>
        <v>0</v>
      </c>
      <c r="H28" s="97">
        <f t="shared" si="21"/>
        <v>0</v>
      </c>
      <c r="I28" s="97">
        <f t="shared" si="21"/>
        <v>0</v>
      </c>
      <c r="J28" s="97">
        <f t="shared" si="21"/>
        <v>0</v>
      </c>
      <c r="K28" s="97">
        <f t="shared" si="21"/>
        <v>0</v>
      </c>
      <c r="L28" s="97">
        <f t="shared" si="21"/>
        <v>0</v>
      </c>
    </row>
    <row r="29" spans="1:12" s="16" customFormat="1" ht="19.5" customHeight="1">
      <c r="A29" s="152" t="s">
        <v>49</v>
      </c>
      <c r="B29" s="154" t="s">
        <v>32</v>
      </c>
      <c r="C29" s="98" t="s">
        <v>0</v>
      </c>
      <c r="D29" s="97">
        <f>D31+D32+D33+D34+D35+D36+D37+D38</f>
        <v>1848249.9100000001</v>
      </c>
      <c r="E29" s="97">
        <f t="shared" ref="E29:L29" si="22">E31+E32+E33+E34+E35+E36+E37+E38</f>
        <v>219388.15</v>
      </c>
      <c r="F29" s="97">
        <f t="shared" si="22"/>
        <v>170090.30000000002</v>
      </c>
      <c r="G29" s="97">
        <f t="shared" si="22"/>
        <v>704332.60000000009</v>
      </c>
      <c r="H29" s="97">
        <f t="shared" si="22"/>
        <v>47713</v>
      </c>
      <c r="I29" s="97">
        <f t="shared" si="22"/>
        <v>0</v>
      </c>
      <c r="J29" s="97">
        <f t="shared" si="22"/>
        <v>225142.12999999998</v>
      </c>
      <c r="K29" s="97">
        <f t="shared" si="22"/>
        <v>235723.8</v>
      </c>
      <c r="L29" s="97">
        <f t="shared" si="22"/>
        <v>245859.93</v>
      </c>
    </row>
    <row r="30" spans="1:12" s="16" customFormat="1" ht="19.5" customHeight="1">
      <c r="A30" s="152"/>
      <c r="B30" s="154"/>
      <c r="C30" s="98" t="s">
        <v>146</v>
      </c>
      <c r="D30" s="97"/>
      <c r="E30" s="97"/>
      <c r="F30" s="43"/>
      <c r="G30" s="97"/>
      <c r="H30" s="43"/>
      <c r="I30" s="43"/>
      <c r="J30" s="43"/>
      <c r="K30" s="43"/>
      <c r="L30" s="43"/>
    </row>
    <row r="31" spans="1:12" s="16" customFormat="1" ht="21.75" customHeight="1">
      <c r="A31" s="152"/>
      <c r="B31" s="154"/>
      <c r="C31" s="98" t="s">
        <v>26</v>
      </c>
      <c r="D31" s="97">
        <f>E31+F31+G31+H31+J31+K31+L31</f>
        <v>238495.8</v>
      </c>
      <c r="E31" s="97">
        <v>31699.5</v>
      </c>
      <c r="F31" s="43">
        <v>27750</v>
      </c>
      <c r="G31" s="97">
        <v>26250</v>
      </c>
      <c r="H31" s="43">
        <v>26250</v>
      </c>
      <c r="I31" s="43"/>
      <c r="J31" s="43">
        <v>40313.9</v>
      </c>
      <c r="K31" s="43">
        <v>42208.7</v>
      </c>
      <c r="L31" s="43">
        <v>44023.7</v>
      </c>
    </row>
    <row r="32" spans="1:12" s="16" customFormat="1" ht="22.5" customHeight="1">
      <c r="A32" s="152"/>
      <c r="B32" s="154"/>
      <c r="C32" s="98" t="s">
        <v>25</v>
      </c>
      <c r="D32" s="97">
        <f t="shared" ref="D32:D38" si="23">E32+F32+G32+H32+J32+K32+L32</f>
        <v>913436.47</v>
      </c>
      <c r="E32" s="97">
        <v>105343.8</v>
      </c>
      <c r="F32" s="43">
        <v>101897.4</v>
      </c>
      <c r="G32" s="97">
        <v>240262.1</v>
      </c>
      <c r="H32" s="43">
        <v>13394</v>
      </c>
      <c r="I32" s="43"/>
      <c r="J32" s="43">
        <v>144165.74</v>
      </c>
      <c r="K32" s="43">
        <v>150941.48000000001</v>
      </c>
      <c r="L32" s="43">
        <v>157431.95000000001</v>
      </c>
    </row>
    <row r="33" spans="1:12" s="16" customFormat="1" ht="25.5" customHeight="1">
      <c r="A33" s="152"/>
      <c r="B33" s="154"/>
      <c r="C33" s="98" t="s">
        <v>58</v>
      </c>
      <c r="D33" s="97">
        <f t="shared" si="23"/>
        <v>99584.609999999986</v>
      </c>
      <c r="E33" s="97">
        <f>1395.09+8388.5</f>
        <v>9783.59</v>
      </c>
      <c r="F33" s="43">
        <v>5288.1</v>
      </c>
      <c r="G33" s="97">
        <v>66501.399999999994</v>
      </c>
      <c r="H33" s="43">
        <v>1069</v>
      </c>
      <c r="I33" s="43"/>
      <c r="J33" s="43">
        <v>5397.39</v>
      </c>
      <c r="K33" s="43">
        <v>5651.07</v>
      </c>
      <c r="L33" s="43">
        <v>5894.06</v>
      </c>
    </row>
    <row r="34" spans="1:12" s="16" customFormat="1" ht="25.5" customHeight="1">
      <c r="A34" s="152"/>
      <c r="B34" s="154"/>
      <c r="C34" s="98" t="s">
        <v>59</v>
      </c>
      <c r="D34" s="97">
        <f t="shared" si="23"/>
        <v>111693.39000000001</v>
      </c>
      <c r="E34" s="97">
        <f>1906.5+5514</f>
        <v>7420.5</v>
      </c>
      <c r="F34" s="43">
        <v>6822.1</v>
      </c>
      <c r="G34" s="97">
        <v>77194.91</v>
      </c>
      <c r="H34" s="43">
        <v>1493</v>
      </c>
      <c r="I34" s="43"/>
      <c r="J34" s="43">
        <v>5977.3</v>
      </c>
      <c r="K34" s="43">
        <v>6258.24</v>
      </c>
      <c r="L34" s="43">
        <v>6527.34</v>
      </c>
    </row>
    <row r="35" spans="1:12" s="16" customFormat="1" ht="25.5" customHeight="1">
      <c r="A35" s="152"/>
      <c r="B35" s="154"/>
      <c r="C35" s="98" t="s">
        <v>60</v>
      </c>
      <c r="D35" s="97">
        <f t="shared" si="23"/>
        <v>113799.54</v>
      </c>
      <c r="E35" s="97">
        <v>12230.5</v>
      </c>
      <c r="F35" s="43">
        <v>8337</v>
      </c>
      <c r="G35" s="97">
        <v>72286</v>
      </c>
      <c r="H35" s="43">
        <v>1405</v>
      </c>
      <c r="I35" s="43"/>
      <c r="J35" s="43">
        <v>6225.2</v>
      </c>
      <c r="K35" s="43">
        <v>6517.79</v>
      </c>
      <c r="L35" s="43">
        <v>6798.05</v>
      </c>
    </row>
    <row r="36" spans="1:12" s="16" customFormat="1" ht="22.5" customHeight="1">
      <c r="A36" s="152"/>
      <c r="B36" s="154"/>
      <c r="C36" s="98" t="s">
        <v>63</v>
      </c>
      <c r="D36" s="97">
        <f t="shared" si="23"/>
        <v>110544.32000000001</v>
      </c>
      <c r="E36" s="97">
        <f>1495.6+12741.5</f>
        <v>14237.1</v>
      </c>
      <c r="F36" s="43">
        <v>4090.7</v>
      </c>
      <c r="G36" s="97">
        <v>68409.53</v>
      </c>
      <c r="H36" s="43">
        <v>1056</v>
      </c>
      <c r="I36" s="43"/>
      <c r="J36" s="43">
        <v>7247.8</v>
      </c>
      <c r="K36" s="43">
        <v>7588.44</v>
      </c>
      <c r="L36" s="43">
        <v>7914.75</v>
      </c>
    </row>
    <row r="37" spans="1:12" s="16" customFormat="1" ht="24" customHeight="1">
      <c r="A37" s="152"/>
      <c r="B37" s="154"/>
      <c r="C37" s="98" t="s">
        <v>61</v>
      </c>
      <c r="D37" s="97">
        <f t="shared" si="23"/>
        <v>133184.71000000002</v>
      </c>
      <c r="E37" s="97">
        <f>1990.45+17749</f>
        <v>19739.45</v>
      </c>
      <c r="F37" s="43">
        <v>9630.7000000000007</v>
      </c>
      <c r="G37" s="97">
        <v>83984.77</v>
      </c>
      <c r="H37" s="43">
        <v>1522</v>
      </c>
      <c r="I37" s="43"/>
      <c r="J37" s="43">
        <v>5832.33</v>
      </c>
      <c r="K37" s="43">
        <v>6106.44</v>
      </c>
      <c r="L37" s="43">
        <v>6369.02</v>
      </c>
    </row>
    <row r="38" spans="1:12" s="16" customFormat="1" ht="32.25" customHeight="1">
      <c r="A38" s="152"/>
      <c r="B38" s="154"/>
      <c r="C38" s="98" t="s">
        <v>62</v>
      </c>
      <c r="D38" s="97">
        <f t="shared" si="23"/>
        <v>127511.06999999999</v>
      </c>
      <c r="E38" s="97">
        <f>1995.21+16938.5</f>
        <v>18933.71</v>
      </c>
      <c r="F38" s="43">
        <v>6274.3</v>
      </c>
      <c r="G38" s="97">
        <v>69443.89</v>
      </c>
      <c r="H38" s="43">
        <v>1524</v>
      </c>
      <c r="I38" s="43"/>
      <c r="J38" s="43">
        <v>9982.4699999999993</v>
      </c>
      <c r="K38" s="43">
        <v>10451.64</v>
      </c>
      <c r="L38" s="43">
        <v>10901.06</v>
      </c>
    </row>
    <row r="39" spans="1:12" s="16" customFormat="1" ht="26.25" customHeight="1">
      <c r="A39" s="152" t="s">
        <v>50</v>
      </c>
      <c r="B39" s="154" t="s">
        <v>47</v>
      </c>
      <c r="C39" s="98" t="s">
        <v>0</v>
      </c>
      <c r="D39" s="97">
        <f>D41+D42+D43+D44+D45+D46+D47</f>
        <v>645039.40999999992</v>
      </c>
      <c r="E39" s="97">
        <f t="shared" ref="E39:L39" si="24">E41+E42+E43+E44+E45+E46+E47</f>
        <v>85334.21</v>
      </c>
      <c r="F39" s="97">
        <f>F41+F42+F43+F44+F45+F46+F47</f>
        <v>121328.1</v>
      </c>
      <c r="G39" s="97">
        <f>G41+G42+G43+G44+G45+G46+G47</f>
        <v>412868.3</v>
      </c>
      <c r="H39" s="97">
        <f t="shared" si="24"/>
        <v>2110</v>
      </c>
      <c r="I39" s="97">
        <f t="shared" si="24"/>
        <v>0</v>
      </c>
      <c r="J39" s="97">
        <f t="shared" si="24"/>
        <v>7422.2</v>
      </c>
      <c r="K39" s="97">
        <f t="shared" si="24"/>
        <v>7762.8</v>
      </c>
      <c r="L39" s="97">
        <f t="shared" si="24"/>
        <v>8213.7999999999993</v>
      </c>
    </row>
    <row r="40" spans="1:12" s="16" customFormat="1">
      <c r="A40" s="152"/>
      <c r="B40" s="154"/>
      <c r="C40" s="98" t="s">
        <v>146</v>
      </c>
      <c r="D40" s="97"/>
      <c r="E40" s="97"/>
      <c r="F40" s="43"/>
      <c r="G40" s="97"/>
      <c r="H40" s="43"/>
      <c r="I40" s="43"/>
      <c r="J40" s="43"/>
      <c r="K40" s="43"/>
      <c r="L40" s="43"/>
    </row>
    <row r="41" spans="1:12" s="16" customFormat="1" ht="25.5" customHeight="1">
      <c r="A41" s="152"/>
      <c r="B41" s="154"/>
      <c r="C41" s="98" t="s">
        <v>25</v>
      </c>
      <c r="D41" s="97">
        <f>E41+F41+G41+H41+J41+K41+L41</f>
        <v>385228.11</v>
      </c>
      <c r="E41" s="97">
        <v>61187.41</v>
      </c>
      <c r="F41" s="43">
        <v>113128.5</v>
      </c>
      <c r="G41" s="97">
        <v>185403.4</v>
      </c>
      <c r="H41" s="43">
        <v>2110</v>
      </c>
      <c r="I41" s="43"/>
      <c r="J41" s="43">
        <v>7422.2</v>
      </c>
      <c r="K41" s="43">
        <v>7762.8</v>
      </c>
      <c r="L41" s="43">
        <v>8213.7999999999993</v>
      </c>
    </row>
    <row r="42" spans="1:12" s="16" customFormat="1" ht="24" customHeight="1">
      <c r="A42" s="152"/>
      <c r="B42" s="154"/>
      <c r="C42" s="98" t="s">
        <v>58</v>
      </c>
      <c r="D42" s="97">
        <f t="shared" ref="D42:D47" si="25">E42+F42+G42+H42+J42+K42+L42</f>
        <v>31531.3</v>
      </c>
      <c r="E42" s="97">
        <f>1039</f>
        <v>1039</v>
      </c>
      <c r="F42" s="43">
        <v>1038</v>
      </c>
      <c r="G42" s="97">
        <v>29454.3</v>
      </c>
      <c r="H42" s="43">
        <v>0</v>
      </c>
      <c r="I42" s="43"/>
      <c r="J42" s="43">
        <v>0</v>
      </c>
      <c r="K42" s="43">
        <v>0</v>
      </c>
      <c r="L42" s="43">
        <v>0</v>
      </c>
    </row>
    <row r="43" spans="1:12" s="16" customFormat="1" ht="24" customHeight="1">
      <c r="A43" s="152"/>
      <c r="B43" s="154"/>
      <c r="C43" s="98" t="s">
        <v>59</v>
      </c>
      <c r="D43" s="97">
        <f t="shared" si="25"/>
        <v>45071.6</v>
      </c>
      <c r="E43" s="97">
        <f>924.7+8398</f>
        <v>9322.7000000000007</v>
      </c>
      <c r="F43" s="43">
        <v>1581.3</v>
      </c>
      <c r="G43" s="97">
        <v>34167.599999999999</v>
      </c>
      <c r="H43" s="43">
        <v>0</v>
      </c>
      <c r="I43" s="43"/>
      <c r="J43" s="43">
        <v>0</v>
      </c>
      <c r="K43" s="43">
        <v>0</v>
      </c>
      <c r="L43" s="43">
        <v>0</v>
      </c>
    </row>
    <row r="44" spans="1:12" s="16" customFormat="1" ht="27.75" customHeight="1">
      <c r="A44" s="152"/>
      <c r="B44" s="154"/>
      <c r="C44" s="98" t="s">
        <v>60</v>
      </c>
      <c r="D44" s="97">
        <f t="shared" si="25"/>
        <v>35184.6</v>
      </c>
      <c r="E44" s="97">
        <f>871.3</f>
        <v>871.3</v>
      </c>
      <c r="F44" s="43">
        <v>1005.4</v>
      </c>
      <c r="G44" s="97">
        <v>33307.9</v>
      </c>
      <c r="H44" s="43">
        <v>0</v>
      </c>
      <c r="I44" s="43"/>
      <c r="J44" s="43">
        <v>0</v>
      </c>
      <c r="K44" s="43">
        <v>0</v>
      </c>
      <c r="L44" s="43">
        <v>0</v>
      </c>
    </row>
    <row r="45" spans="1:12" s="16" customFormat="1" ht="24" customHeight="1">
      <c r="A45" s="152"/>
      <c r="B45" s="154"/>
      <c r="C45" s="98" t="s">
        <v>63</v>
      </c>
      <c r="D45" s="97">
        <f t="shared" si="25"/>
        <v>55089.8</v>
      </c>
      <c r="E45" s="97">
        <f>785.6+2986</f>
        <v>3771.6</v>
      </c>
      <c r="F45" s="43">
        <v>908.2</v>
      </c>
      <c r="G45" s="97">
        <v>50410</v>
      </c>
      <c r="H45" s="43">
        <v>0</v>
      </c>
      <c r="I45" s="43"/>
      <c r="J45" s="43">
        <v>0</v>
      </c>
      <c r="K45" s="43">
        <v>0</v>
      </c>
      <c r="L45" s="43">
        <v>0</v>
      </c>
    </row>
    <row r="46" spans="1:12" s="16" customFormat="1" ht="27.75" customHeight="1">
      <c r="A46" s="152"/>
      <c r="B46" s="154"/>
      <c r="C46" s="98" t="s">
        <v>61</v>
      </c>
      <c r="D46" s="97">
        <f t="shared" si="25"/>
        <v>41018.400000000001</v>
      </c>
      <c r="E46" s="97">
        <v>937.8</v>
      </c>
      <c r="F46" s="43">
        <v>2594.1</v>
      </c>
      <c r="G46" s="97">
        <v>37486.5</v>
      </c>
      <c r="H46" s="43">
        <v>0</v>
      </c>
      <c r="I46" s="43"/>
      <c r="J46" s="43">
        <v>0</v>
      </c>
      <c r="K46" s="43">
        <v>0</v>
      </c>
      <c r="L46" s="43">
        <v>0</v>
      </c>
    </row>
    <row r="47" spans="1:12" s="16" customFormat="1" ht="41.25" customHeight="1">
      <c r="A47" s="152"/>
      <c r="B47" s="154"/>
      <c r="C47" s="98" t="s">
        <v>62</v>
      </c>
      <c r="D47" s="97">
        <f t="shared" si="25"/>
        <v>51915.6</v>
      </c>
      <c r="E47" s="97">
        <f>942.4+7262</f>
        <v>8204.4</v>
      </c>
      <c r="F47" s="43">
        <v>1072.5999999999999</v>
      </c>
      <c r="G47" s="97">
        <v>42638.6</v>
      </c>
      <c r="H47" s="43">
        <v>0</v>
      </c>
      <c r="I47" s="43"/>
      <c r="J47" s="43">
        <v>0</v>
      </c>
      <c r="K47" s="43">
        <v>0</v>
      </c>
      <c r="L47" s="43">
        <v>0</v>
      </c>
    </row>
    <row r="48" spans="1:12" s="16" customFormat="1" ht="21.75" customHeight="1">
      <c r="A48" s="157" t="s">
        <v>51</v>
      </c>
      <c r="B48" s="156" t="s">
        <v>48</v>
      </c>
      <c r="C48" s="98" t="s">
        <v>0</v>
      </c>
      <c r="D48" s="97">
        <f>D50</f>
        <v>40641.53</v>
      </c>
      <c r="E48" s="97">
        <f t="shared" ref="E48:L48" si="26">E50</f>
        <v>4697.2</v>
      </c>
      <c r="F48" s="97">
        <f t="shared" si="26"/>
        <v>211.2</v>
      </c>
      <c r="G48" s="97">
        <f t="shared" si="26"/>
        <v>32881</v>
      </c>
      <c r="H48" s="97">
        <f t="shared" si="26"/>
        <v>0</v>
      </c>
      <c r="I48" s="97">
        <f t="shared" si="26"/>
        <v>0</v>
      </c>
      <c r="J48" s="97">
        <f t="shared" si="26"/>
        <v>908.6</v>
      </c>
      <c r="K48" s="97">
        <f t="shared" si="26"/>
        <v>951.31</v>
      </c>
      <c r="L48" s="97">
        <f t="shared" si="26"/>
        <v>992.22</v>
      </c>
    </row>
    <row r="49" spans="1:12" s="16" customFormat="1" ht="27.75" customHeight="1">
      <c r="A49" s="158"/>
      <c r="B49" s="156"/>
      <c r="C49" s="98" t="s">
        <v>146</v>
      </c>
      <c r="D49" s="97"/>
      <c r="E49" s="97"/>
      <c r="F49" s="43"/>
      <c r="G49" s="97"/>
      <c r="H49" s="43"/>
      <c r="I49" s="43"/>
      <c r="J49" s="43"/>
      <c r="K49" s="43"/>
      <c r="L49" s="43"/>
    </row>
    <row r="50" spans="1:12" s="16" customFormat="1" ht="32.25" customHeight="1">
      <c r="A50" s="159"/>
      <c r="B50" s="156"/>
      <c r="C50" s="98" t="s">
        <v>25</v>
      </c>
      <c r="D50" s="97">
        <f>E50+F50+G50+H50+J50+K50+L50</f>
        <v>40641.53</v>
      </c>
      <c r="E50" s="97">
        <v>4697.2</v>
      </c>
      <c r="F50" s="43">
        <v>211.2</v>
      </c>
      <c r="G50" s="97">
        <v>32881</v>
      </c>
      <c r="H50" s="43">
        <v>0</v>
      </c>
      <c r="I50" s="43"/>
      <c r="J50" s="43">
        <v>908.6</v>
      </c>
      <c r="K50" s="43">
        <v>951.31</v>
      </c>
      <c r="L50" s="43">
        <v>992.22</v>
      </c>
    </row>
    <row r="51" spans="1:12" s="16" customFormat="1" ht="21" customHeight="1">
      <c r="A51" s="152" t="s">
        <v>52</v>
      </c>
      <c r="B51" s="154" t="s">
        <v>30</v>
      </c>
      <c r="C51" s="98" t="s">
        <v>0</v>
      </c>
      <c r="D51" s="97">
        <f>D53</f>
        <v>1664559.7000000002</v>
      </c>
      <c r="E51" s="97">
        <f t="shared" ref="E51:L51" si="27">E53</f>
        <v>83386.75</v>
      </c>
      <c r="F51" s="97">
        <f t="shared" si="27"/>
        <v>20623.2</v>
      </c>
      <c r="G51" s="97">
        <v>0</v>
      </c>
      <c r="H51" s="97">
        <f t="shared" si="27"/>
        <v>72801.72</v>
      </c>
      <c r="I51" s="97">
        <f t="shared" si="27"/>
        <v>0</v>
      </c>
      <c r="J51" s="97">
        <f t="shared" si="27"/>
        <v>450441.9</v>
      </c>
      <c r="K51" s="97">
        <f t="shared" si="27"/>
        <v>521465.83</v>
      </c>
      <c r="L51" s="97">
        <f t="shared" si="27"/>
        <v>487672.1</v>
      </c>
    </row>
    <row r="52" spans="1:12" s="16" customFormat="1" ht="18" customHeight="1">
      <c r="A52" s="152"/>
      <c r="B52" s="154"/>
      <c r="C52" s="98" t="s">
        <v>146</v>
      </c>
      <c r="D52" s="98"/>
      <c r="E52" s="98"/>
      <c r="F52" s="98"/>
      <c r="G52" s="98"/>
      <c r="H52" s="98"/>
      <c r="I52" s="98"/>
      <c r="J52" s="98"/>
      <c r="K52" s="98"/>
      <c r="L52" s="98"/>
    </row>
    <row r="53" spans="1:12" s="16" customFormat="1" ht="36.75" customHeight="1">
      <c r="A53" s="152"/>
      <c r="B53" s="154"/>
      <c r="C53" s="98" t="s">
        <v>25</v>
      </c>
      <c r="D53" s="97">
        <f>E53+F53+G53+H53+J53+L53+K53</f>
        <v>1664559.7000000002</v>
      </c>
      <c r="E53" s="97">
        <f>1409.61+81977.14</f>
        <v>83386.75</v>
      </c>
      <c r="F53" s="97">
        <f>20623.2</f>
        <v>20623.2</v>
      </c>
      <c r="G53" s="97">
        <v>28168.2</v>
      </c>
      <c r="H53" s="97">
        <v>72801.72</v>
      </c>
      <c r="I53" s="97"/>
      <c r="J53" s="97">
        <v>450441.9</v>
      </c>
      <c r="K53" s="97">
        <v>521465.83</v>
      </c>
      <c r="L53" s="97">
        <v>487672.1</v>
      </c>
    </row>
    <row r="54" spans="1:12" s="16" customFormat="1" ht="17.25" customHeight="1">
      <c r="A54" s="157" t="s">
        <v>53</v>
      </c>
      <c r="B54" s="164" t="s">
        <v>31</v>
      </c>
      <c r="C54" s="98" t="s">
        <v>0</v>
      </c>
      <c r="D54" s="97">
        <f>E54+F54+G54+H54+J54+K54+L54</f>
        <v>81281</v>
      </c>
      <c r="E54" s="97">
        <v>0</v>
      </c>
      <c r="F54" s="97">
        <f>F57</f>
        <v>54725</v>
      </c>
      <c r="G54" s="97">
        <f>G57+G58+G59+G60+G61+G62+G63</f>
        <v>26556</v>
      </c>
      <c r="H54" s="97">
        <v>0</v>
      </c>
      <c r="I54" s="97"/>
      <c r="J54" s="97">
        <v>0</v>
      </c>
      <c r="K54" s="97">
        <v>0</v>
      </c>
      <c r="L54" s="97">
        <v>0</v>
      </c>
    </row>
    <row r="55" spans="1:12" s="16" customFormat="1" ht="19.5" customHeight="1">
      <c r="A55" s="158"/>
      <c r="B55" s="165"/>
      <c r="C55" s="98" t="s">
        <v>146</v>
      </c>
      <c r="D55" s="97"/>
      <c r="E55" s="97"/>
      <c r="F55" s="43"/>
      <c r="G55" s="97"/>
      <c r="H55" s="43"/>
      <c r="I55" s="43"/>
      <c r="J55" s="43"/>
      <c r="K55" s="43"/>
      <c r="L55" s="43"/>
    </row>
    <row r="56" spans="1:12" s="16" customFormat="1" ht="24.75" hidden="1" customHeight="1" thickBot="1">
      <c r="A56" s="158"/>
      <c r="B56" s="165"/>
      <c r="C56" s="98"/>
      <c r="D56" s="97">
        <f t="shared" ref="D56:D63" si="28">E56+F56+G56+H56+J56+K56+L56</f>
        <v>0</v>
      </c>
      <c r="E56" s="97">
        <v>0</v>
      </c>
      <c r="F56" s="43">
        <v>0</v>
      </c>
      <c r="G56" s="97">
        <v>0</v>
      </c>
      <c r="H56" s="43">
        <v>0</v>
      </c>
      <c r="I56" s="43"/>
      <c r="J56" s="43">
        <v>0</v>
      </c>
      <c r="K56" s="43">
        <v>0</v>
      </c>
      <c r="L56" s="43">
        <v>0</v>
      </c>
    </row>
    <row r="57" spans="1:12" s="16" customFormat="1" ht="22.5" customHeight="1">
      <c r="A57" s="158"/>
      <c r="B57" s="165"/>
      <c r="C57" s="98" t="s">
        <v>25</v>
      </c>
      <c r="D57" s="97">
        <f t="shared" si="28"/>
        <v>54725</v>
      </c>
      <c r="E57" s="97"/>
      <c r="F57" s="43">
        <v>54725</v>
      </c>
      <c r="G57" s="97">
        <v>0</v>
      </c>
      <c r="H57" s="43"/>
      <c r="I57" s="43"/>
      <c r="J57" s="43"/>
      <c r="K57" s="43"/>
      <c r="L57" s="43"/>
    </row>
    <row r="58" spans="1:12" s="16" customFormat="1" ht="22.5" customHeight="1">
      <c r="A58" s="158"/>
      <c r="B58" s="165"/>
      <c r="C58" s="98" t="s">
        <v>58</v>
      </c>
      <c r="D58" s="97">
        <f t="shared" si="28"/>
        <v>1200</v>
      </c>
      <c r="E58" s="97"/>
      <c r="F58" s="43"/>
      <c r="G58" s="97">
        <v>1200</v>
      </c>
      <c r="H58" s="43"/>
      <c r="I58" s="43"/>
      <c r="J58" s="43"/>
      <c r="K58" s="43"/>
      <c r="L58" s="43"/>
    </row>
    <row r="59" spans="1:12" s="16" customFormat="1" ht="22.5" customHeight="1">
      <c r="A59" s="158"/>
      <c r="B59" s="165"/>
      <c r="C59" s="98" t="s">
        <v>59</v>
      </c>
      <c r="D59" s="97">
        <f t="shared" si="28"/>
        <v>10586</v>
      </c>
      <c r="E59" s="97"/>
      <c r="F59" s="43"/>
      <c r="G59" s="97">
        <v>10586</v>
      </c>
      <c r="H59" s="43"/>
      <c r="I59" s="43"/>
      <c r="J59" s="43"/>
      <c r="K59" s="43"/>
      <c r="L59" s="43"/>
    </row>
    <row r="60" spans="1:12" s="16" customFormat="1" ht="22.5" customHeight="1">
      <c r="A60" s="158"/>
      <c r="B60" s="165"/>
      <c r="C60" s="98" t="s">
        <v>60</v>
      </c>
      <c r="D60" s="97">
        <f t="shared" si="28"/>
        <v>2100</v>
      </c>
      <c r="E60" s="97"/>
      <c r="F60" s="43"/>
      <c r="G60" s="97">
        <v>2100</v>
      </c>
      <c r="H60" s="43"/>
      <c r="I60" s="43"/>
      <c r="J60" s="43"/>
      <c r="K60" s="43"/>
      <c r="L60" s="43"/>
    </row>
    <row r="61" spans="1:12" s="16" customFormat="1" ht="22.5" customHeight="1">
      <c r="A61" s="158"/>
      <c r="B61" s="165"/>
      <c r="C61" s="98" t="s">
        <v>63</v>
      </c>
      <c r="D61" s="97">
        <f t="shared" si="28"/>
        <v>900</v>
      </c>
      <c r="E61" s="97"/>
      <c r="F61" s="43"/>
      <c r="G61" s="97">
        <v>900</v>
      </c>
      <c r="H61" s="43"/>
      <c r="I61" s="43"/>
      <c r="J61" s="43"/>
      <c r="K61" s="43"/>
      <c r="L61" s="43"/>
    </row>
    <row r="62" spans="1:12" s="16" customFormat="1" ht="22.5" customHeight="1">
      <c r="A62" s="158"/>
      <c r="B62" s="165"/>
      <c r="C62" s="98" t="s">
        <v>61</v>
      </c>
      <c r="D62" s="97">
        <f t="shared" si="28"/>
        <v>1070</v>
      </c>
      <c r="E62" s="97"/>
      <c r="F62" s="43"/>
      <c r="G62" s="97">
        <v>1070</v>
      </c>
      <c r="H62" s="43"/>
      <c r="I62" s="43"/>
      <c r="J62" s="43"/>
      <c r="K62" s="43"/>
      <c r="L62" s="43"/>
    </row>
    <row r="63" spans="1:12" s="16" customFormat="1" ht="22.5" customHeight="1">
      <c r="A63" s="159"/>
      <c r="B63" s="166"/>
      <c r="C63" s="98" t="s">
        <v>62</v>
      </c>
      <c r="D63" s="97">
        <f t="shared" si="28"/>
        <v>10700</v>
      </c>
      <c r="E63" s="97"/>
      <c r="F63" s="43"/>
      <c r="G63" s="97">
        <v>10700</v>
      </c>
      <c r="H63" s="43"/>
      <c r="I63" s="43"/>
      <c r="J63" s="43"/>
      <c r="K63" s="43"/>
      <c r="L63" s="43"/>
    </row>
    <row r="64" spans="1:12" s="16" customFormat="1" ht="18.75" customHeight="1">
      <c r="A64" s="152" t="s">
        <v>54</v>
      </c>
      <c r="B64" s="154" t="s">
        <v>116</v>
      </c>
      <c r="C64" s="98" t="s">
        <v>0</v>
      </c>
      <c r="D64" s="97">
        <f t="shared" ref="D64:L64" si="29">D66+D67+D68+D69+D70+D71+D72</f>
        <v>115752.17000000001</v>
      </c>
      <c r="E64" s="97">
        <f t="shared" si="29"/>
        <v>47508.76</v>
      </c>
      <c r="F64" s="97">
        <f t="shared" si="29"/>
        <v>31781.8</v>
      </c>
      <c r="G64" s="97">
        <f t="shared" si="29"/>
        <v>31345</v>
      </c>
      <c r="H64" s="97">
        <f t="shared" si="29"/>
        <v>1059</v>
      </c>
      <c r="I64" s="97">
        <f t="shared" si="29"/>
        <v>0</v>
      </c>
      <c r="J64" s="97">
        <f t="shared" si="29"/>
        <v>1292.6300000000001</v>
      </c>
      <c r="K64" s="97">
        <f t="shared" si="29"/>
        <v>1353.39</v>
      </c>
      <c r="L64" s="97">
        <f t="shared" si="29"/>
        <v>1411.59</v>
      </c>
    </row>
    <row r="65" spans="1:12" s="16" customFormat="1" ht="17.25" customHeight="1">
      <c r="A65" s="152"/>
      <c r="B65" s="154"/>
      <c r="C65" s="98" t="s">
        <v>146</v>
      </c>
      <c r="D65" s="97"/>
      <c r="E65" s="97"/>
      <c r="F65" s="43"/>
      <c r="G65" s="97"/>
      <c r="H65" s="43"/>
      <c r="I65" s="43"/>
      <c r="J65" s="43"/>
      <c r="K65" s="43"/>
      <c r="L65" s="43"/>
    </row>
    <row r="66" spans="1:12" s="16" customFormat="1" ht="19.5" customHeight="1">
      <c r="A66" s="152"/>
      <c r="B66" s="154"/>
      <c r="C66" s="98" t="s">
        <v>25</v>
      </c>
      <c r="D66" s="97">
        <f>E66+F66+G66+H66+J66+K66+L66</f>
        <v>103165.17</v>
      </c>
      <c r="E66" s="97">
        <v>34921.760000000002</v>
      </c>
      <c r="F66" s="43">
        <v>31781.8</v>
      </c>
      <c r="G66" s="97">
        <v>31345</v>
      </c>
      <c r="H66" s="43">
        <v>1059</v>
      </c>
      <c r="I66" s="43"/>
      <c r="J66" s="43">
        <v>1292.6300000000001</v>
      </c>
      <c r="K66" s="43">
        <v>1353.39</v>
      </c>
      <c r="L66" s="43">
        <v>1411.59</v>
      </c>
    </row>
    <row r="67" spans="1:12" s="16" customFormat="1" ht="21.75" customHeight="1">
      <c r="A67" s="152"/>
      <c r="B67" s="154"/>
      <c r="C67" s="98" t="s">
        <v>58</v>
      </c>
      <c r="D67" s="97">
        <f t="shared" ref="D67:D72" si="30">E67+F67+G67+H67+J67+K67+L67</f>
        <v>2504.0500000000002</v>
      </c>
      <c r="E67" s="97">
        <v>2504.0500000000002</v>
      </c>
      <c r="F67" s="43">
        <v>0</v>
      </c>
      <c r="G67" s="97">
        <v>0</v>
      </c>
      <c r="H67" s="43">
        <v>0</v>
      </c>
      <c r="I67" s="43"/>
      <c r="J67" s="43">
        <v>0</v>
      </c>
      <c r="K67" s="43">
        <v>0</v>
      </c>
      <c r="L67" s="43">
        <v>0</v>
      </c>
    </row>
    <row r="68" spans="1:12" s="16" customFormat="1" ht="23.25" customHeight="1">
      <c r="A68" s="152"/>
      <c r="B68" s="154"/>
      <c r="C68" s="98" t="s">
        <v>59</v>
      </c>
      <c r="D68" s="97">
        <f t="shared" si="30"/>
        <v>2413.88</v>
      </c>
      <c r="E68" s="97">
        <v>2413.88</v>
      </c>
      <c r="F68" s="43">
        <v>0</v>
      </c>
      <c r="G68" s="97">
        <v>0</v>
      </c>
      <c r="H68" s="43">
        <v>0</v>
      </c>
      <c r="I68" s="43"/>
      <c r="J68" s="43">
        <v>0</v>
      </c>
      <c r="K68" s="43">
        <v>0</v>
      </c>
      <c r="L68" s="43">
        <v>0</v>
      </c>
    </row>
    <row r="69" spans="1:12" s="16" customFormat="1" ht="24" customHeight="1">
      <c r="A69" s="152"/>
      <c r="B69" s="154"/>
      <c r="C69" s="98" t="s">
        <v>60</v>
      </c>
      <c r="D69" s="97">
        <f t="shared" si="30"/>
        <v>1658</v>
      </c>
      <c r="E69" s="97">
        <v>1658</v>
      </c>
      <c r="F69" s="43">
        <v>0</v>
      </c>
      <c r="G69" s="97">
        <v>0</v>
      </c>
      <c r="H69" s="43">
        <v>0</v>
      </c>
      <c r="I69" s="43"/>
      <c r="J69" s="43">
        <v>0</v>
      </c>
      <c r="K69" s="43">
        <v>0</v>
      </c>
      <c r="L69" s="43">
        <v>0</v>
      </c>
    </row>
    <row r="70" spans="1:12" s="16" customFormat="1">
      <c r="A70" s="152"/>
      <c r="B70" s="154"/>
      <c r="C70" s="98" t="s">
        <v>63</v>
      </c>
      <c r="D70" s="97">
        <f t="shared" si="30"/>
        <v>2127</v>
      </c>
      <c r="E70" s="97">
        <v>2127</v>
      </c>
      <c r="F70" s="43">
        <v>0</v>
      </c>
      <c r="G70" s="97">
        <v>0</v>
      </c>
      <c r="H70" s="43">
        <v>0</v>
      </c>
      <c r="I70" s="43"/>
      <c r="J70" s="43">
        <v>0</v>
      </c>
      <c r="K70" s="43">
        <v>0</v>
      </c>
      <c r="L70" s="43">
        <v>0</v>
      </c>
    </row>
    <row r="71" spans="1:12" s="16" customFormat="1" ht="21" customHeight="1">
      <c r="A71" s="152"/>
      <c r="B71" s="154"/>
      <c r="C71" s="98" t="s">
        <v>61</v>
      </c>
      <c r="D71" s="97">
        <f t="shared" si="30"/>
        <v>1642</v>
      </c>
      <c r="E71" s="97">
        <v>1642</v>
      </c>
      <c r="F71" s="43">
        <v>0</v>
      </c>
      <c r="G71" s="97">
        <v>0</v>
      </c>
      <c r="H71" s="43">
        <v>0</v>
      </c>
      <c r="I71" s="43"/>
      <c r="J71" s="43">
        <v>0</v>
      </c>
      <c r="K71" s="43">
        <v>0</v>
      </c>
      <c r="L71" s="43">
        <v>0</v>
      </c>
    </row>
    <row r="72" spans="1:12" s="16" customFormat="1" ht="21" customHeight="1">
      <c r="A72" s="152"/>
      <c r="B72" s="154"/>
      <c r="C72" s="98" t="s">
        <v>62</v>
      </c>
      <c r="D72" s="97">
        <f t="shared" si="30"/>
        <v>2242.0700000000002</v>
      </c>
      <c r="E72" s="97">
        <v>2242.0700000000002</v>
      </c>
      <c r="F72" s="43">
        <v>0</v>
      </c>
      <c r="G72" s="97">
        <v>0</v>
      </c>
      <c r="H72" s="43">
        <v>0</v>
      </c>
      <c r="I72" s="43"/>
      <c r="J72" s="43">
        <v>0</v>
      </c>
      <c r="K72" s="43">
        <v>0</v>
      </c>
      <c r="L72" s="43">
        <v>0</v>
      </c>
    </row>
    <row r="73" spans="1:12" s="16" customFormat="1" ht="19.5" customHeight="1">
      <c r="A73" s="152" t="s">
        <v>69</v>
      </c>
      <c r="B73" s="154" t="s">
        <v>68</v>
      </c>
      <c r="C73" s="98" t="s">
        <v>0</v>
      </c>
      <c r="D73" s="97">
        <f>D75</f>
        <v>1643</v>
      </c>
      <c r="E73" s="97">
        <f t="shared" ref="E73:L73" si="31">E75</f>
        <v>1643</v>
      </c>
      <c r="F73" s="97">
        <f t="shared" si="31"/>
        <v>0</v>
      </c>
      <c r="G73" s="97">
        <f t="shared" si="31"/>
        <v>0</v>
      </c>
      <c r="H73" s="97">
        <f t="shared" si="31"/>
        <v>0</v>
      </c>
      <c r="I73" s="97">
        <f t="shared" si="31"/>
        <v>0</v>
      </c>
      <c r="J73" s="97">
        <f t="shared" si="31"/>
        <v>0</v>
      </c>
      <c r="K73" s="97">
        <f t="shared" si="31"/>
        <v>0</v>
      </c>
      <c r="L73" s="97">
        <f t="shared" si="31"/>
        <v>0</v>
      </c>
    </row>
    <row r="74" spans="1:12" s="16" customFormat="1" ht="16.5" customHeight="1">
      <c r="A74" s="152"/>
      <c r="B74" s="154"/>
      <c r="C74" s="98" t="s">
        <v>146</v>
      </c>
      <c r="D74" s="97"/>
      <c r="E74" s="97"/>
      <c r="F74" s="43"/>
      <c r="G74" s="97"/>
      <c r="H74" s="43"/>
      <c r="I74" s="43"/>
      <c r="J74" s="43"/>
      <c r="K74" s="43"/>
      <c r="L74" s="43"/>
    </row>
    <row r="75" spans="1:12" s="16" customFormat="1" ht="19.5" customHeight="1">
      <c r="A75" s="152"/>
      <c r="B75" s="154"/>
      <c r="C75" s="98" t="s">
        <v>67</v>
      </c>
      <c r="D75" s="97">
        <f>E75</f>
        <v>1643</v>
      </c>
      <c r="E75" s="97">
        <v>1643</v>
      </c>
      <c r="F75" s="43">
        <v>0</v>
      </c>
      <c r="G75" s="97">
        <v>0</v>
      </c>
      <c r="H75" s="43">
        <v>0</v>
      </c>
      <c r="I75" s="43"/>
      <c r="J75" s="43">
        <v>0</v>
      </c>
      <c r="K75" s="43">
        <v>0</v>
      </c>
      <c r="L75" s="43">
        <v>0</v>
      </c>
    </row>
    <row r="76" spans="1:12" s="16" customFormat="1" ht="18.75" customHeight="1">
      <c r="A76" s="152" t="s">
        <v>133</v>
      </c>
      <c r="B76" s="163" t="s">
        <v>134</v>
      </c>
      <c r="C76" s="98" t="s">
        <v>0</v>
      </c>
      <c r="D76" s="97">
        <f>G76</f>
        <v>0</v>
      </c>
      <c r="E76" s="97">
        <v>0</v>
      </c>
      <c r="F76" s="97"/>
      <c r="G76" s="97">
        <f>G79</f>
        <v>0</v>
      </c>
      <c r="H76" s="97">
        <v>0</v>
      </c>
      <c r="I76" s="97"/>
      <c r="J76" s="97">
        <v>0</v>
      </c>
      <c r="K76" s="97">
        <v>0</v>
      </c>
      <c r="L76" s="97">
        <v>0</v>
      </c>
    </row>
    <row r="77" spans="1:12" s="16" customFormat="1" ht="16.5" customHeight="1">
      <c r="A77" s="152"/>
      <c r="B77" s="163"/>
      <c r="C77" s="98" t="s">
        <v>146</v>
      </c>
      <c r="D77" s="97"/>
      <c r="E77" s="97"/>
      <c r="F77" s="43"/>
      <c r="G77" s="97"/>
      <c r="H77" s="43"/>
      <c r="I77" s="43"/>
      <c r="J77" s="43"/>
      <c r="K77" s="43"/>
      <c r="L77" s="43"/>
    </row>
    <row r="78" spans="1:12" s="16" customFormat="1" ht="24.75" hidden="1" customHeight="1">
      <c r="A78" s="152"/>
      <c r="B78" s="163"/>
      <c r="C78" s="98"/>
      <c r="D78" s="97">
        <v>0</v>
      </c>
      <c r="E78" s="97">
        <v>0</v>
      </c>
      <c r="F78" s="43"/>
      <c r="G78" s="97">
        <v>0</v>
      </c>
      <c r="H78" s="43">
        <v>0</v>
      </c>
      <c r="I78" s="43"/>
      <c r="J78" s="43">
        <v>0</v>
      </c>
      <c r="K78" s="43">
        <v>0</v>
      </c>
      <c r="L78" s="43">
        <v>0</v>
      </c>
    </row>
    <row r="79" spans="1:12" s="16" customFormat="1" ht="74.25" customHeight="1">
      <c r="A79" s="152"/>
      <c r="B79" s="163"/>
      <c r="C79" s="98" t="s">
        <v>25</v>
      </c>
      <c r="D79" s="97">
        <f>G79</f>
        <v>0</v>
      </c>
      <c r="E79" s="97"/>
      <c r="F79" s="43"/>
      <c r="G79" s="97">
        <v>0</v>
      </c>
      <c r="H79" s="43"/>
      <c r="I79" s="43"/>
      <c r="J79" s="43"/>
      <c r="K79" s="43"/>
      <c r="L79" s="43"/>
    </row>
    <row r="80" spans="1:12" s="16" customFormat="1">
      <c r="A80" s="152" t="s">
        <v>8</v>
      </c>
      <c r="B80" s="152" t="s">
        <v>149</v>
      </c>
      <c r="C80" s="98" t="s">
        <v>0</v>
      </c>
      <c r="D80" s="97">
        <f>D82</f>
        <v>1149275.2379999999</v>
      </c>
      <c r="E80" s="97">
        <f>E82</f>
        <v>79186.237999999998</v>
      </c>
      <c r="F80" s="43">
        <f t="shared" ref="F80:L80" si="32">F82</f>
        <v>146986</v>
      </c>
      <c r="G80" s="97">
        <f t="shared" si="32"/>
        <v>23233</v>
      </c>
      <c r="H80" s="43">
        <f t="shared" si="32"/>
        <v>50246</v>
      </c>
      <c r="I80" s="43">
        <f t="shared" si="32"/>
        <v>0</v>
      </c>
      <c r="J80" s="43">
        <f t="shared" si="32"/>
        <v>254882</v>
      </c>
      <c r="K80" s="43">
        <f t="shared" si="32"/>
        <v>253034</v>
      </c>
      <c r="L80" s="43">
        <f t="shared" si="32"/>
        <v>341708</v>
      </c>
    </row>
    <row r="81" spans="1:12" s="16" customFormat="1" ht="14.25" customHeight="1">
      <c r="A81" s="152"/>
      <c r="B81" s="152"/>
      <c r="C81" s="98" t="s">
        <v>146</v>
      </c>
      <c r="D81" s="97"/>
      <c r="E81" s="97"/>
      <c r="F81" s="43"/>
      <c r="G81" s="97"/>
      <c r="H81" s="43"/>
      <c r="I81" s="45"/>
      <c r="J81" s="44"/>
      <c r="K81" s="44"/>
      <c r="L81" s="44"/>
    </row>
    <row r="82" spans="1:12" s="16" customFormat="1">
      <c r="A82" s="152"/>
      <c r="B82" s="152"/>
      <c r="C82" s="98" t="s">
        <v>26</v>
      </c>
      <c r="D82" s="97">
        <f t="shared" ref="D82:L82" si="33">D85+D88+D92</f>
        <v>1149275.2379999999</v>
      </c>
      <c r="E82" s="97">
        <f t="shared" si="33"/>
        <v>79186.237999999998</v>
      </c>
      <c r="F82" s="97">
        <f t="shared" si="33"/>
        <v>146986</v>
      </c>
      <c r="G82" s="97">
        <f t="shared" si="33"/>
        <v>23233</v>
      </c>
      <c r="H82" s="97">
        <f t="shared" si="33"/>
        <v>50246</v>
      </c>
      <c r="I82" s="97">
        <f t="shared" si="33"/>
        <v>0</v>
      </c>
      <c r="J82" s="97">
        <f t="shared" si="33"/>
        <v>254882</v>
      </c>
      <c r="K82" s="97">
        <f t="shared" si="33"/>
        <v>253034</v>
      </c>
      <c r="L82" s="97">
        <f t="shared" si="33"/>
        <v>341708</v>
      </c>
    </row>
    <row r="83" spans="1:12" s="16" customFormat="1">
      <c r="A83" s="152" t="s">
        <v>55</v>
      </c>
      <c r="B83" s="160" t="s">
        <v>45</v>
      </c>
      <c r="C83" s="98" t="s">
        <v>0</v>
      </c>
      <c r="D83" s="97">
        <f>D85</f>
        <v>1146608</v>
      </c>
      <c r="E83" s="97">
        <f t="shared" ref="E83:L83" si="34">E85</f>
        <v>78742</v>
      </c>
      <c r="F83" s="97">
        <f t="shared" si="34"/>
        <v>146986</v>
      </c>
      <c r="G83" s="97">
        <f t="shared" si="34"/>
        <v>23233</v>
      </c>
      <c r="H83" s="97">
        <f t="shared" si="34"/>
        <v>50246</v>
      </c>
      <c r="I83" s="97">
        <f t="shared" si="34"/>
        <v>0</v>
      </c>
      <c r="J83" s="97">
        <f t="shared" si="34"/>
        <v>254027</v>
      </c>
      <c r="K83" s="97">
        <f t="shared" si="34"/>
        <v>252179</v>
      </c>
      <c r="L83" s="97">
        <f t="shared" si="34"/>
        <v>341195</v>
      </c>
    </row>
    <row r="84" spans="1:12" s="16" customFormat="1" ht="15.75" customHeight="1">
      <c r="A84" s="152"/>
      <c r="B84" s="160"/>
      <c r="C84" s="98" t="s">
        <v>146</v>
      </c>
      <c r="D84" s="97"/>
      <c r="E84" s="97"/>
      <c r="F84" s="97"/>
      <c r="G84" s="97"/>
      <c r="H84" s="97"/>
      <c r="I84" s="97"/>
      <c r="J84" s="97"/>
      <c r="K84" s="97"/>
      <c r="L84" s="97"/>
    </row>
    <row r="85" spans="1:12" s="16" customFormat="1" ht="26.25" customHeight="1">
      <c r="A85" s="152"/>
      <c r="B85" s="160"/>
      <c r="C85" s="98" t="s">
        <v>26</v>
      </c>
      <c r="D85" s="97">
        <f>E85+F85+G85+H85+J85+K85+L85</f>
        <v>1146608</v>
      </c>
      <c r="E85" s="97">
        <f>78742</f>
        <v>78742</v>
      </c>
      <c r="F85" s="97">
        <v>146986</v>
      </c>
      <c r="G85" s="97">
        <v>23233</v>
      </c>
      <c r="H85" s="97">
        <v>50246</v>
      </c>
      <c r="I85" s="97"/>
      <c r="J85" s="97">
        <v>254027</v>
      </c>
      <c r="K85" s="97">
        <v>252179</v>
      </c>
      <c r="L85" s="97">
        <v>341195</v>
      </c>
    </row>
    <row r="86" spans="1:12" s="16" customFormat="1">
      <c r="A86" s="152" t="s">
        <v>56</v>
      </c>
      <c r="B86" s="153" t="s">
        <v>46</v>
      </c>
      <c r="C86" s="98" t="s">
        <v>0</v>
      </c>
      <c r="D86" s="97">
        <f>D88</f>
        <v>2223</v>
      </c>
      <c r="E86" s="97">
        <f t="shared" ref="E86:L86" si="35">E88</f>
        <v>0</v>
      </c>
      <c r="F86" s="97">
        <f t="shared" si="35"/>
        <v>0</v>
      </c>
      <c r="G86" s="97">
        <f t="shared" si="35"/>
        <v>0</v>
      </c>
      <c r="H86" s="97">
        <f t="shared" si="35"/>
        <v>0</v>
      </c>
      <c r="I86" s="97">
        <f t="shared" si="35"/>
        <v>0</v>
      </c>
      <c r="J86" s="97">
        <f t="shared" si="35"/>
        <v>855</v>
      </c>
      <c r="K86" s="97">
        <f t="shared" si="35"/>
        <v>855</v>
      </c>
      <c r="L86" s="97">
        <f t="shared" si="35"/>
        <v>513</v>
      </c>
    </row>
    <row r="87" spans="1:12" s="16" customFormat="1" ht="14.25" customHeight="1">
      <c r="A87" s="152"/>
      <c r="B87" s="153"/>
      <c r="C87" s="98" t="s">
        <v>146</v>
      </c>
      <c r="D87" s="97"/>
      <c r="E87" s="97"/>
      <c r="F87" s="97"/>
      <c r="G87" s="97"/>
      <c r="H87" s="97"/>
      <c r="I87" s="97"/>
      <c r="J87" s="97"/>
      <c r="K87" s="97"/>
      <c r="L87" s="97"/>
    </row>
    <row r="88" spans="1:12" s="16" customFormat="1" ht="58.5" customHeight="1">
      <c r="A88" s="152"/>
      <c r="B88" s="153"/>
      <c r="C88" s="98" t="s">
        <v>26</v>
      </c>
      <c r="D88" s="97">
        <f>E88+F88+G88+H88+J88+K88+L88</f>
        <v>2223</v>
      </c>
      <c r="E88" s="97">
        <v>0</v>
      </c>
      <c r="F88" s="43">
        <v>0</v>
      </c>
      <c r="G88" s="97">
        <v>0</v>
      </c>
      <c r="H88" s="43"/>
      <c r="I88" s="45"/>
      <c r="J88" s="44">
        <v>855</v>
      </c>
      <c r="K88" s="44">
        <v>855</v>
      </c>
      <c r="L88" s="44">
        <v>513</v>
      </c>
    </row>
    <row r="89" spans="1:12" s="16" customFormat="1">
      <c r="A89" s="152" t="s">
        <v>57</v>
      </c>
      <c r="B89" s="153" t="s">
        <v>117</v>
      </c>
      <c r="C89" s="161" t="s">
        <v>0</v>
      </c>
      <c r="D89" s="150">
        <f>D92</f>
        <v>444.238</v>
      </c>
      <c r="E89" s="150">
        <f t="shared" ref="E89:L89" si="36">E92</f>
        <v>444.238</v>
      </c>
      <c r="F89" s="150">
        <f t="shared" si="36"/>
        <v>0</v>
      </c>
      <c r="G89" s="150">
        <f t="shared" si="36"/>
        <v>0</v>
      </c>
      <c r="H89" s="150">
        <f t="shared" si="36"/>
        <v>0</v>
      </c>
      <c r="I89" s="150">
        <f t="shared" si="36"/>
        <v>0</v>
      </c>
      <c r="J89" s="150">
        <f t="shared" si="36"/>
        <v>0</v>
      </c>
      <c r="K89" s="150">
        <f t="shared" si="36"/>
        <v>0</v>
      </c>
      <c r="L89" s="150">
        <f t="shared" si="36"/>
        <v>0</v>
      </c>
    </row>
    <row r="90" spans="1:12" s="16" customFormat="1" ht="6.75" customHeight="1">
      <c r="A90" s="152"/>
      <c r="B90" s="153"/>
      <c r="C90" s="161"/>
      <c r="D90" s="150"/>
      <c r="E90" s="150"/>
      <c r="F90" s="150"/>
      <c r="G90" s="150"/>
      <c r="H90" s="150"/>
      <c r="I90" s="150"/>
      <c r="J90" s="150"/>
      <c r="K90" s="150"/>
      <c r="L90" s="150"/>
    </row>
    <row r="91" spans="1:12" s="16" customFormat="1">
      <c r="A91" s="152"/>
      <c r="B91" s="153"/>
      <c r="C91" s="98" t="s">
        <v>146</v>
      </c>
      <c r="D91" s="97"/>
      <c r="E91" s="97"/>
      <c r="F91" s="97"/>
      <c r="G91" s="97"/>
      <c r="H91" s="97"/>
      <c r="I91" s="97"/>
      <c r="J91" s="97"/>
      <c r="K91" s="97"/>
      <c r="L91" s="97"/>
    </row>
    <row r="92" spans="1:12" s="16" customFormat="1" ht="32.25" customHeight="1">
      <c r="A92" s="152"/>
      <c r="B92" s="153"/>
      <c r="C92" s="98" t="s">
        <v>26</v>
      </c>
      <c r="D92" s="97">
        <f>E92+F92+G92+H92+J92+K92+L92</f>
        <v>444.238</v>
      </c>
      <c r="E92" s="97">
        <v>444.238</v>
      </c>
      <c r="F92" s="97">
        <v>0</v>
      </c>
      <c r="G92" s="97">
        <v>0</v>
      </c>
      <c r="H92" s="97">
        <v>0</v>
      </c>
      <c r="I92" s="97"/>
      <c r="J92" s="97">
        <v>0</v>
      </c>
      <c r="K92" s="97">
        <v>0</v>
      </c>
      <c r="L92" s="97">
        <v>0</v>
      </c>
    </row>
    <row r="93" spans="1:12" s="16" customFormat="1">
      <c r="A93" s="152" t="s">
        <v>16</v>
      </c>
      <c r="B93" s="157" t="s">
        <v>150</v>
      </c>
      <c r="C93" s="98" t="s">
        <v>0</v>
      </c>
      <c r="D93" s="97">
        <f>D96+D97+D98+D99+D100+D101+D95</f>
        <v>175487.18</v>
      </c>
      <c r="E93" s="97">
        <f>E96+E97+E98+E99+E100+E101+E95</f>
        <v>26613.730000000003</v>
      </c>
      <c r="F93" s="97">
        <f t="shared" ref="F93:L93" si="37">F96+F97+F98+F99+F100+F101</f>
        <v>21095.200000000001</v>
      </c>
      <c r="G93" s="97">
        <f t="shared" si="37"/>
        <v>110199.99999999999</v>
      </c>
      <c r="H93" s="97">
        <f t="shared" si="37"/>
        <v>0</v>
      </c>
      <c r="I93" s="97">
        <f t="shared" si="37"/>
        <v>0</v>
      </c>
      <c r="J93" s="97">
        <f t="shared" si="37"/>
        <v>5599.92</v>
      </c>
      <c r="K93" s="97">
        <f t="shared" si="37"/>
        <v>5863.11</v>
      </c>
      <c r="L93" s="97">
        <f t="shared" si="37"/>
        <v>6115.22</v>
      </c>
    </row>
    <row r="94" spans="1:12" s="16" customFormat="1">
      <c r="A94" s="152"/>
      <c r="B94" s="158"/>
      <c r="C94" s="98" t="s">
        <v>146</v>
      </c>
      <c r="D94" s="97"/>
      <c r="E94" s="97"/>
      <c r="F94" s="44"/>
      <c r="G94" s="97"/>
      <c r="H94" s="44"/>
      <c r="I94" s="45"/>
      <c r="J94" s="44"/>
      <c r="K94" s="44"/>
      <c r="L94" s="44"/>
    </row>
    <row r="95" spans="1:12" s="16" customFormat="1">
      <c r="A95" s="152"/>
      <c r="B95" s="158"/>
      <c r="C95" s="98" t="s">
        <v>25</v>
      </c>
      <c r="D95" s="97">
        <f>E95</f>
        <v>6102</v>
      </c>
      <c r="E95" s="97">
        <v>6102</v>
      </c>
      <c r="F95" s="44">
        <v>0</v>
      </c>
      <c r="G95" s="97">
        <v>0</v>
      </c>
      <c r="H95" s="44">
        <v>0</v>
      </c>
      <c r="I95" s="45"/>
      <c r="J95" s="44"/>
      <c r="K95" s="44"/>
      <c r="L95" s="44"/>
    </row>
    <row r="96" spans="1:12" s="16" customFormat="1" ht="24.75" customHeight="1">
      <c r="A96" s="152"/>
      <c r="B96" s="158"/>
      <c r="C96" s="98" t="s">
        <v>58</v>
      </c>
      <c r="D96" s="97">
        <f>E96+F96+G96+H96+J96+K96+L96</f>
        <v>23684.95</v>
      </c>
      <c r="E96" s="97">
        <f>563.49+1107</f>
        <v>1670.49</v>
      </c>
      <c r="F96" s="44">
        <v>500</v>
      </c>
      <c r="G96" s="97">
        <v>19107</v>
      </c>
      <c r="H96" s="44">
        <v>0</v>
      </c>
      <c r="I96" s="45"/>
      <c r="J96" s="44">
        <v>766.95</v>
      </c>
      <c r="K96" s="44">
        <v>802.99</v>
      </c>
      <c r="L96" s="44">
        <v>837.52</v>
      </c>
    </row>
    <row r="97" spans="1:13" s="16" customFormat="1">
      <c r="A97" s="152"/>
      <c r="B97" s="158"/>
      <c r="C97" s="98" t="s">
        <v>59</v>
      </c>
      <c r="D97" s="97">
        <f t="shared" ref="D97:D101" si="38">E97+F97+G97+H97+J97+K97+L97</f>
        <v>38151.230000000003</v>
      </c>
      <c r="E97" s="97">
        <f>855.28+8658</f>
        <v>9513.2800000000007</v>
      </c>
      <c r="F97" s="44">
        <v>3325</v>
      </c>
      <c r="G97" s="97">
        <v>21877.200000000001</v>
      </c>
      <c r="H97" s="44">
        <v>0</v>
      </c>
      <c r="I97" s="45"/>
      <c r="J97" s="44">
        <v>1094.53</v>
      </c>
      <c r="K97" s="44">
        <v>1145.97</v>
      </c>
      <c r="L97" s="44">
        <v>1195.25</v>
      </c>
    </row>
    <row r="98" spans="1:13" s="16" customFormat="1">
      <c r="A98" s="152"/>
      <c r="B98" s="158"/>
      <c r="C98" s="98" t="s">
        <v>60</v>
      </c>
      <c r="D98" s="97">
        <f t="shared" si="38"/>
        <v>26253.85</v>
      </c>
      <c r="E98" s="97">
        <f>440.72+2874</f>
        <v>3314.7200000000003</v>
      </c>
      <c r="F98" s="44">
        <v>1473</v>
      </c>
      <c r="G98" s="97">
        <v>18933.599999999999</v>
      </c>
      <c r="H98" s="44">
        <v>0</v>
      </c>
      <c r="I98" s="45"/>
      <c r="J98" s="44">
        <v>806.79</v>
      </c>
      <c r="K98" s="44">
        <v>844.71</v>
      </c>
      <c r="L98" s="44">
        <v>881.03</v>
      </c>
    </row>
    <row r="99" spans="1:13" s="16" customFormat="1">
      <c r="A99" s="152"/>
      <c r="B99" s="158"/>
      <c r="C99" s="98" t="s">
        <v>63</v>
      </c>
      <c r="D99" s="97">
        <f t="shared" si="38"/>
        <v>24769.68</v>
      </c>
      <c r="E99" s="97">
        <f>348.34+1486</f>
        <v>1834.34</v>
      </c>
      <c r="F99" s="44">
        <v>500</v>
      </c>
      <c r="G99" s="97">
        <v>19746.5</v>
      </c>
      <c r="H99" s="44">
        <v>0</v>
      </c>
      <c r="I99" s="45"/>
      <c r="J99" s="44">
        <v>856.58</v>
      </c>
      <c r="K99" s="44">
        <v>896.85</v>
      </c>
      <c r="L99" s="44">
        <v>935.41</v>
      </c>
    </row>
    <row r="100" spans="1:13" s="16" customFormat="1">
      <c r="A100" s="152"/>
      <c r="B100" s="158"/>
      <c r="C100" s="98" t="s">
        <v>61</v>
      </c>
      <c r="D100" s="97">
        <f t="shared" si="38"/>
        <v>31747.25</v>
      </c>
      <c r="E100" s="97">
        <f>581.41+2740</f>
        <v>3321.41</v>
      </c>
      <c r="F100" s="44">
        <v>2158.5</v>
      </c>
      <c r="G100" s="97">
        <v>22883.7</v>
      </c>
      <c r="H100" s="44">
        <v>0</v>
      </c>
      <c r="I100" s="45"/>
      <c r="J100" s="44">
        <v>1077.93</v>
      </c>
      <c r="K100" s="44">
        <v>1128.5899999999999</v>
      </c>
      <c r="L100" s="44">
        <v>1177.1199999999999</v>
      </c>
    </row>
    <row r="101" spans="1:13" s="16" customFormat="1">
      <c r="A101" s="152"/>
      <c r="B101" s="159"/>
      <c r="C101" s="98" t="s">
        <v>62</v>
      </c>
      <c r="D101" s="97">
        <f t="shared" si="38"/>
        <v>24778.22</v>
      </c>
      <c r="E101" s="97">
        <v>857.49</v>
      </c>
      <c r="F101" s="44">
        <v>13138.7</v>
      </c>
      <c r="G101" s="97">
        <v>7652</v>
      </c>
      <c r="H101" s="44">
        <v>0</v>
      </c>
      <c r="I101" s="45"/>
      <c r="J101" s="44">
        <v>997.14</v>
      </c>
      <c r="K101" s="44">
        <v>1044</v>
      </c>
      <c r="L101" s="44">
        <v>1088.8900000000001</v>
      </c>
      <c r="M101" s="76"/>
    </row>
    <row r="102" spans="1:13">
      <c r="A102" s="104"/>
      <c r="B102" s="25"/>
      <c r="C102" s="28"/>
      <c r="D102" s="25"/>
      <c r="E102" s="50"/>
      <c r="F102" s="27"/>
      <c r="G102" s="50"/>
      <c r="H102" s="27"/>
      <c r="I102" s="27"/>
      <c r="J102" s="27"/>
      <c r="K102" s="27"/>
      <c r="L102" s="27"/>
    </row>
    <row r="103" spans="1:13" s="122" customFormat="1" ht="19.5">
      <c r="A103" s="149" t="s">
        <v>108</v>
      </c>
      <c r="B103" s="149"/>
      <c r="C103" s="149"/>
      <c r="E103" s="123"/>
      <c r="F103" s="124"/>
      <c r="G103" s="123"/>
      <c r="H103" s="124"/>
      <c r="I103" s="124"/>
      <c r="J103" s="151" t="s">
        <v>135</v>
      </c>
      <c r="K103" s="151"/>
      <c r="L103" s="151"/>
    </row>
    <row r="106" spans="1:13">
      <c r="B106" s="58"/>
      <c r="D106" s="155"/>
      <c r="E106" s="155"/>
      <c r="F106" s="155"/>
    </row>
    <row r="107" spans="1:13">
      <c r="B107" s="58"/>
    </row>
    <row r="108" spans="1:13">
      <c r="B108" s="58"/>
    </row>
    <row r="109" spans="1:13">
      <c r="B109" s="58"/>
    </row>
    <row r="110" spans="1:13">
      <c r="B110" s="58"/>
    </row>
    <row r="111" spans="1:13">
      <c r="B111" s="58"/>
    </row>
    <row r="112" spans="1:13">
      <c r="B112" s="58"/>
    </row>
    <row r="113" spans="2:2">
      <c r="B113" s="58"/>
    </row>
    <row r="114" spans="2:2">
      <c r="B114" s="58"/>
    </row>
  </sheetData>
  <mergeCells count="50">
    <mergeCell ref="A29:A38"/>
    <mergeCell ref="A73:A75"/>
    <mergeCell ref="B18:B28"/>
    <mergeCell ref="G2:L2"/>
    <mergeCell ref="B76:B79"/>
    <mergeCell ref="B73:B75"/>
    <mergeCell ref="A76:A79"/>
    <mergeCell ref="A54:A63"/>
    <mergeCell ref="B54:B63"/>
    <mergeCell ref="A4:L4"/>
    <mergeCell ref="A5:A6"/>
    <mergeCell ref="B5:B6"/>
    <mergeCell ref="C5:C6"/>
    <mergeCell ref="D5:L5"/>
    <mergeCell ref="B7:B17"/>
    <mergeCell ref="A7:A17"/>
    <mergeCell ref="A39:A47"/>
    <mergeCell ref="B39:B47"/>
    <mergeCell ref="B29:B38"/>
    <mergeCell ref="A18:A28"/>
    <mergeCell ref="D106:F106"/>
    <mergeCell ref="B48:B50"/>
    <mergeCell ref="A64:A72"/>
    <mergeCell ref="B64:B72"/>
    <mergeCell ref="A80:A82"/>
    <mergeCell ref="B80:B82"/>
    <mergeCell ref="A48:A50"/>
    <mergeCell ref="A83:A85"/>
    <mergeCell ref="B83:B85"/>
    <mergeCell ref="B51:B53"/>
    <mergeCell ref="A51:A53"/>
    <mergeCell ref="B93:B101"/>
    <mergeCell ref="C89:C90"/>
    <mergeCell ref="D89:D90"/>
    <mergeCell ref="A103:C103"/>
    <mergeCell ref="E89:E90"/>
    <mergeCell ref="G1:L1"/>
    <mergeCell ref="A89:A92"/>
    <mergeCell ref="B89:B92"/>
    <mergeCell ref="A93:A101"/>
    <mergeCell ref="J103:L103"/>
    <mergeCell ref="L89:L90"/>
    <mergeCell ref="F89:F90"/>
    <mergeCell ref="G89:G90"/>
    <mergeCell ref="H89:H90"/>
    <mergeCell ref="I89:I90"/>
    <mergeCell ref="J89:J90"/>
    <mergeCell ref="K89:K90"/>
    <mergeCell ref="A86:A88"/>
    <mergeCell ref="B86:B88"/>
  </mergeCells>
  <pageMargins left="0.62992125984251968" right="0.35433070866141736" top="1.3779527559055118" bottom="0.59055118110236227" header="0.15748031496062992" footer="0.43307086614173229"/>
  <pageSetup paperSize="9" scale="80" orientation="landscape" useFirstPageNumber="1" r:id="rId1"/>
  <headerFooter differentFirst="1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M96"/>
  <sheetViews>
    <sheetView tabSelected="1" view="pageLayout" zoomScale="85" zoomScaleNormal="100" zoomScalePageLayoutView="85" workbookViewId="0">
      <selection activeCell="L24" sqref="L24:L29"/>
    </sheetView>
  </sheetViews>
  <sheetFormatPr defaultRowHeight="12.75"/>
  <cols>
    <col min="1" max="1" width="18.5703125" style="108" customWidth="1"/>
    <col min="2" max="2" width="29.5703125" style="42" customWidth="1"/>
    <col min="3" max="3" width="23.42578125" style="14" customWidth="1"/>
    <col min="4" max="4" width="13.28515625" style="31" customWidth="1"/>
    <col min="5" max="5" width="12.42578125" style="31" customWidth="1"/>
    <col min="6" max="6" width="12.28515625" style="31" customWidth="1"/>
    <col min="7" max="7" width="12.140625" style="31" customWidth="1"/>
    <col min="8" max="8" width="12.7109375" style="31" customWidth="1"/>
    <col min="9" max="10" width="12.42578125" style="31" customWidth="1"/>
    <col min="11" max="11" width="12.85546875" style="31" customWidth="1"/>
    <col min="12" max="12" width="3.42578125" style="14" customWidth="1"/>
    <col min="13" max="13" width="9.28515625" style="14" bestFit="1" customWidth="1"/>
    <col min="14" max="16384" width="9.140625" style="14"/>
  </cols>
  <sheetData>
    <row r="1" spans="1:13" ht="25.5" customHeight="1">
      <c r="B1" s="72"/>
      <c r="C1" s="29"/>
      <c r="D1" s="30"/>
      <c r="E1" s="30"/>
      <c r="F1" s="30"/>
      <c r="G1" s="178" t="s">
        <v>188</v>
      </c>
      <c r="H1" s="178"/>
      <c r="I1" s="178"/>
      <c r="J1" s="178"/>
      <c r="K1" s="178"/>
    </row>
    <row r="2" spans="1:13" ht="18" customHeight="1">
      <c r="A2" s="109"/>
      <c r="B2" s="72"/>
      <c r="C2" s="36"/>
      <c r="D2" s="30"/>
      <c r="E2" s="30"/>
      <c r="F2" s="30"/>
      <c r="G2" s="187" t="s">
        <v>185</v>
      </c>
      <c r="H2" s="187"/>
      <c r="I2" s="187"/>
      <c r="J2" s="187"/>
      <c r="K2" s="187"/>
    </row>
    <row r="3" spans="1:13" ht="72.75" customHeight="1">
      <c r="A3" s="181" t="s">
        <v>173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3" ht="9" hidden="1" customHeight="1">
      <c r="A4" s="109"/>
      <c r="B4" s="73"/>
      <c r="C4" s="37"/>
      <c r="D4" s="38"/>
      <c r="E4" s="38"/>
      <c r="F4" s="38"/>
      <c r="G4" s="38"/>
      <c r="H4" s="38"/>
    </row>
    <row r="5" spans="1:13" s="32" customFormat="1" ht="36" customHeight="1">
      <c r="A5" s="182" t="s">
        <v>9</v>
      </c>
      <c r="B5" s="184" t="s">
        <v>18</v>
      </c>
      <c r="C5" s="186" t="s">
        <v>14</v>
      </c>
      <c r="D5" s="186" t="s">
        <v>22</v>
      </c>
      <c r="E5" s="186"/>
      <c r="F5" s="186"/>
      <c r="G5" s="186"/>
      <c r="H5" s="186"/>
      <c r="I5" s="186"/>
      <c r="J5" s="186"/>
      <c r="K5" s="186"/>
    </row>
    <row r="6" spans="1:13" ht="52.5" customHeight="1">
      <c r="A6" s="183"/>
      <c r="B6" s="185"/>
      <c r="C6" s="186"/>
      <c r="D6" s="102" t="s">
        <v>147</v>
      </c>
      <c r="E6" s="102">
        <v>2014</v>
      </c>
      <c r="F6" s="102">
        <v>2015</v>
      </c>
      <c r="G6" s="102">
        <v>2016</v>
      </c>
      <c r="H6" s="102">
        <v>2017</v>
      </c>
      <c r="I6" s="102">
        <v>2018</v>
      </c>
      <c r="J6" s="102">
        <v>2019</v>
      </c>
      <c r="K6" s="102">
        <v>2020</v>
      </c>
    </row>
    <row r="7" spans="1:13" ht="24" customHeight="1">
      <c r="A7" s="175" t="s">
        <v>21</v>
      </c>
      <c r="B7" s="179" t="s">
        <v>145</v>
      </c>
      <c r="C7" s="112" t="s">
        <v>152</v>
      </c>
      <c r="D7" s="113">
        <f>D8+D9+D10+D11</f>
        <v>21472103.107999999</v>
      </c>
      <c r="E7" s="113">
        <f t="shared" ref="E7:K7" si="0">E8+E9+E10+E11</f>
        <v>1906661.7080000001</v>
      </c>
      <c r="F7" s="113">
        <f t="shared" si="0"/>
        <v>2098603.83</v>
      </c>
      <c r="G7" s="113">
        <f t="shared" si="0"/>
        <v>1963619.0999999999</v>
      </c>
      <c r="H7" s="113">
        <f t="shared" si="0"/>
        <v>3370463.54</v>
      </c>
      <c r="I7" s="113">
        <f t="shared" si="0"/>
        <v>4305928.6900000004</v>
      </c>
      <c r="J7" s="113">
        <f t="shared" si="0"/>
        <v>4124544.9699999997</v>
      </c>
      <c r="K7" s="113">
        <f t="shared" si="0"/>
        <v>3702281.2699999996</v>
      </c>
    </row>
    <row r="8" spans="1:13" ht="19.5" customHeight="1">
      <c r="A8" s="175"/>
      <c r="B8" s="179"/>
      <c r="C8" s="114" t="s">
        <v>15</v>
      </c>
      <c r="D8" s="113">
        <f t="shared" ref="D8:K11" si="1">D16+D61+D81</f>
        <v>4144707.17</v>
      </c>
      <c r="E8" s="113">
        <f t="shared" si="1"/>
        <v>28933.32</v>
      </c>
      <c r="F8" s="113">
        <f t="shared" si="1"/>
        <v>116200.03</v>
      </c>
      <c r="G8" s="113">
        <f t="shared" si="1"/>
        <v>0</v>
      </c>
      <c r="H8" s="113">
        <f t="shared" si="1"/>
        <v>1232270.21</v>
      </c>
      <c r="I8" s="113">
        <f t="shared" si="1"/>
        <v>1318847.1399999999</v>
      </c>
      <c r="J8" s="113">
        <f t="shared" si="1"/>
        <v>960784.37</v>
      </c>
      <c r="K8" s="113">
        <f t="shared" si="1"/>
        <v>487672.1</v>
      </c>
    </row>
    <row r="9" spans="1:13" ht="16.5" customHeight="1">
      <c r="A9" s="175"/>
      <c r="B9" s="179"/>
      <c r="C9" s="115" t="s">
        <v>12</v>
      </c>
      <c r="D9" s="113">
        <f t="shared" si="1"/>
        <v>9021012.2999999989</v>
      </c>
      <c r="E9" s="113">
        <f t="shared" si="1"/>
        <v>1101044.8500000001</v>
      </c>
      <c r="F9" s="113">
        <f t="shared" si="1"/>
        <v>962442.99999999988</v>
      </c>
      <c r="G9" s="113">
        <f t="shared" si="1"/>
        <v>165035</v>
      </c>
      <c r="H9" s="113">
        <f t="shared" si="1"/>
        <v>1319008.6099999999</v>
      </c>
      <c r="I9" s="113">
        <f t="shared" si="1"/>
        <v>1867136.1700000002</v>
      </c>
      <c r="J9" s="113">
        <f t="shared" si="1"/>
        <v>1859891.3599999999</v>
      </c>
      <c r="K9" s="113">
        <f t="shared" si="1"/>
        <v>1746453.3099999998</v>
      </c>
    </row>
    <row r="10" spans="1:13" ht="31.5" customHeight="1">
      <c r="A10" s="175"/>
      <c r="B10" s="179"/>
      <c r="C10" s="115" t="s">
        <v>24</v>
      </c>
      <c r="D10" s="113">
        <f t="shared" si="1"/>
        <v>5721929.1379999993</v>
      </c>
      <c r="E10" s="113">
        <f t="shared" si="1"/>
        <v>547758.03800000006</v>
      </c>
      <c r="F10" s="113">
        <f t="shared" si="1"/>
        <v>566840.80000000005</v>
      </c>
      <c r="G10" s="113">
        <f t="shared" si="1"/>
        <v>1369584.0999999999</v>
      </c>
      <c r="H10" s="113">
        <f t="shared" si="1"/>
        <v>173929.72</v>
      </c>
      <c r="I10" s="113">
        <f t="shared" si="1"/>
        <v>945689.38000000012</v>
      </c>
      <c r="J10" s="113">
        <f t="shared" si="1"/>
        <v>1026154.24</v>
      </c>
      <c r="K10" s="113">
        <f t="shared" si="1"/>
        <v>1091972.8599999999</v>
      </c>
    </row>
    <row r="11" spans="1:13" ht="21" customHeight="1">
      <c r="A11" s="175"/>
      <c r="B11" s="179"/>
      <c r="C11" s="116" t="s">
        <v>23</v>
      </c>
      <c r="D11" s="113">
        <f t="shared" si="1"/>
        <v>2584454.5</v>
      </c>
      <c r="E11" s="113">
        <f t="shared" si="1"/>
        <v>228925.5</v>
      </c>
      <c r="F11" s="113">
        <f t="shared" si="1"/>
        <v>453120</v>
      </c>
      <c r="G11" s="113">
        <f t="shared" si="1"/>
        <v>429000</v>
      </c>
      <c r="H11" s="113">
        <f t="shared" si="1"/>
        <v>645255</v>
      </c>
      <c r="I11" s="113">
        <f t="shared" si="1"/>
        <v>174256</v>
      </c>
      <c r="J11" s="113">
        <f t="shared" si="1"/>
        <v>277715</v>
      </c>
      <c r="K11" s="113">
        <f t="shared" si="1"/>
        <v>376183</v>
      </c>
      <c r="L11" s="39"/>
      <c r="M11" s="39"/>
    </row>
    <row r="12" spans="1:13" ht="20.25" hidden="1" customHeight="1">
      <c r="A12" s="175" t="s">
        <v>7</v>
      </c>
      <c r="B12" s="163"/>
      <c r="C12" s="114" t="s">
        <v>13</v>
      </c>
      <c r="D12" s="113"/>
      <c r="E12" s="113"/>
      <c r="F12" s="113"/>
      <c r="G12" s="113"/>
      <c r="H12" s="113"/>
      <c r="I12" s="113"/>
      <c r="J12" s="113"/>
      <c r="K12" s="113"/>
    </row>
    <row r="13" spans="1:13" ht="21" hidden="1" customHeight="1">
      <c r="A13" s="175"/>
      <c r="B13" s="163"/>
      <c r="C13" s="114" t="s">
        <v>11</v>
      </c>
      <c r="D13" s="113"/>
      <c r="E13" s="113"/>
      <c r="F13" s="113"/>
      <c r="G13" s="113"/>
      <c r="H13" s="113"/>
      <c r="I13" s="113"/>
      <c r="J13" s="113"/>
      <c r="K13" s="113"/>
    </row>
    <row r="14" spans="1:13" ht="18.75" hidden="1" customHeight="1">
      <c r="A14" s="175"/>
      <c r="B14" s="163"/>
      <c r="C14" s="116" t="s">
        <v>12</v>
      </c>
      <c r="D14" s="113"/>
      <c r="E14" s="113"/>
      <c r="F14" s="113"/>
      <c r="G14" s="113"/>
      <c r="H14" s="113"/>
      <c r="I14" s="113"/>
      <c r="J14" s="113"/>
      <c r="K14" s="113"/>
    </row>
    <row r="15" spans="1:13" ht="22.5" customHeight="1">
      <c r="A15" s="175" t="s">
        <v>6</v>
      </c>
      <c r="B15" s="176" t="s">
        <v>151</v>
      </c>
      <c r="C15" s="114" t="s">
        <v>152</v>
      </c>
      <c r="D15" s="113">
        <f>D16+D17+D18+D19</f>
        <v>16694874.539999999</v>
      </c>
      <c r="E15" s="113">
        <f t="shared" ref="E15:K15" si="2">E16+E17+E18+E19</f>
        <v>1391209.72</v>
      </c>
      <c r="F15" s="113">
        <f t="shared" si="2"/>
        <v>1279770.0999999999</v>
      </c>
      <c r="G15" s="113">
        <f t="shared" si="2"/>
        <v>1401151.0999999999</v>
      </c>
      <c r="H15" s="113">
        <f t="shared" si="2"/>
        <v>2674962.54</v>
      </c>
      <c r="I15" s="113">
        <f t="shared" si="2"/>
        <v>3715212.9699999997</v>
      </c>
      <c r="J15" s="113">
        <f t="shared" si="2"/>
        <v>3424624.0999999996</v>
      </c>
      <c r="K15" s="113">
        <f t="shared" si="2"/>
        <v>2807944.01</v>
      </c>
    </row>
    <row r="16" spans="1:13" ht="15" customHeight="1">
      <c r="A16" s="175"/>
      <c r="B16" s="180"/>
      <c r="C16" s="114" t="s">
        <v>11</v>
      </c>
      <c r="D16" s="113">
        <f t="shared" ref="D16:K17" si="3">D21+D26+D31+D36+D41+D46</f>
        <v>4028273.82</v>
      </c>
      <c r="E16" s="113">
        <f t="shared" si="3"/>
        <v>0</v>
      </c>
      <c r="F16" s="113">
        <f t="shared" si="3"/>
        <v>28700</v>
      </c>
      <c r="G16" s="113">
        <f t="shared" si="3"/>
        <v>0</v>
      </c>
      <c r="H16" s="113">
        <f t="shared" si="3"/>
        <v>1232270.21</v>
      </c>
      <c r="I16" s="113">
        <f t="shared" si="3"/>
        <v>1318847.1399999999</v>
      </c>
      <c r="J16" s="113">
        <f t="shared" si="3"/>
        <v>960784.37</v>
      </c>
      <c r="K16" s="113">
        <f t="shared" si="3"/>
        <v>487672.1</v>
      </c>
    </row>
    <row r="17" spans="1:11" ht="16.5" customHeight="1">
      <c r="A17" s="175"/>
      <c r="B17" s="180"/>
      <c r="C17" s="116" t="s">
        <v>12</v>
      </c>
      <c r="D17" s="113">
        <f t="shared" si="3"/>
        <v>8269434</v>
      </c>
      <c r="E17" s="113">
        <f t="shared" si="3"/>
        <v>949251.65</v>
      </c>
      <c r="F17" s="113">
        <f t="shared" si="3"/>
        <v>852310.49999999988</v>
      </c>
      <c r="G17" s="113">
        <f t="shared" si="3"/>
        <v>165000</v>
      </c>
      <c r="H17" s="113">
        <f t="shared" si="3"/>
        <v>1319008.6099999999</v>
      </c>
      <c r="I17" s="113">
        <f t="shared" si="3"/>
        <v>1711158.37</v>
      </c>
      <c r="J17" s="113">
        <f t="shared" si="3"/>
        <v>1696582.5999999999</v>
      </c>
      <c r="K17" s="113">
        <f t="shared" si="3"/>
        <v>1576122.2699999998</v>
      </c>
    </row>
    <row r="18" spans="1:11" ht="30.75" customHeight="1">
      <c r="A18" s="175"/>
      <c r="B18" s="180"/>
      <c r="C18" s="115" t="s">
        <v>24</v>
      </c>
      <c r="D18" s="113">
        <f>D23+D28+D33+D38+D43+D48+D53+D58</f>
        <v>4397166.72</v>
      </c>
      <c r="E18" s="113">
        <f t="shared" ref="E18:K18" si="4">E23+E28+E33+E38+E43+E48+E53</f>
        <v>441958.07</v>
      </c>
      <c r="F18" s="113">
        <f t="shared" si="4"/>
        <v>398759.60000000003</v>
      </c>
      <c r="G18" s="113">
        <f>G23+G28+G33+G38+G43+G48+G53+G58</f>
        <v>1236151.0999999999</v>
      </c>
      <c r="H18" s="113">
        <f t="shared" si="4"/>
        <v>123683.72</v>
      </c>
      <c r="I18" s="113">
        <f t="shared" si="4"/>
        <v>685207.46000000008</v>
      </c>
      <c r="J18" s="113">
        <f t="shared" si="4"/>
        <v>767257.13</v>
      </c>
      <c r="K18" s="113">
        <f t="shared" si="4"/>
        <v>744149.6399999999</v>
      </c>
    </row>
    <row r="19" spans="1:11" ht="19.5" customHeight="1">
      <c r="A19" s="175"/>
      <c r="B19" s="180"/>
      <c r="C19" s="116" t="s">
        <v>23</v>
      </c>
      <c r="D19" s="113">
        <f t="shared" ref="D19:K19" si="5">D24+D29+D34+D44+D49+D39</f>
        <v>0</v>
      </c>
      <c r="E19" s="113">
        <f t="shared" si="5"/>
        <v>0</v>
      </c>
      <c r="F19" s="113">
        <f t="shared" si="5"/>
        <v>0</v>
      </c>
      <c r="G19" s="113">
        <f t="shared" si="5"/>
        <v>0</v>
      </c>
      <c r="H19" s="113">
        <f t="shared" si="5"/>
        <v>0</v>
      </c>
      <c r="I19" s="113">
        <f t="shared" si="5"/>
        <v>0</v>
      </c>
      <c r="J19" s="113">
        <f t="shared" si="5"/>
        <v>0</v>
      </c>
      <c r="K19" s="113">
        <f t="shared" si="5"/>
        <v>0</v>
      </c>
    </row>
    <row r="20" spans="1:11" ht="20.25" customHeight="1">
      <c r="A20" s="175" t="s">
        <v>49</v>
      </c>
      <c r="B20" s="163" t="s">
        <v>32</v>
      </c>
      <c r="C20" s="114" t="s">
        <v>152</v>
      </c>
      <c r="D20" s="113">
        <f>E20+F20+G20+H20+I20+J20+K20</f>
        <v>5686148.8900000006</v>
      </c>
      <c r="E20" s="113">
        <f>E21+E22+E23+E24</f>
        <v>813764.20000000007</v>
      </c>
      <c r="F20" s="113">
        <f t="shared" ref="F20:K20" si="6">F21+F22+F23+F24</f>
        <v>768631.5</v>
      </c>
      <c r="G20" s="113">
        <f t="shared" si="6"/>
        <v>869332.6</v>
      </c>
      <c r="H20" s="113">
        <f t="shared" si="6"/>
        <v>645244</v>
      </c>
      <c r="I20" s="113">
        <f t="shared" si="6"/>
        <v>824835.72</v>
      </c>
      <c r="J20" s="113">
        <f t="shared" si="6"/>
        <v>863602.97</v>
      </c>
      <c r="K20" s="113">
        <f t="shared" si="6"/>
        <v>900737.89999999991</v>
      </c>
    </row>
    <row r="21" spans="1:11" ht="18" customHeight="1">
      <c r="A21" s="175"/>
      <c r="B21" s="163"/>
      <c r="C21" s="114" t="s">
        <v>11</v>
      </c>
      <c r="D21" s="113">
        <f t="shared" ref="D21:D24" si="7">E21+F21+G21+H21+I21+J21+K21</f>
        <v>0</v>
      </c>
      <c r="E21" s="113">
        <v>0</v>
      </c>
      <c r="F21" s="113">
        <v>0</v>
      </c>
      <c r="G21" s="113">
        <v>0</v>
      </c>
      <c r="H21" s="113">
        <v>0</v>
      </c>
      <c r="I21" s="113">
        <v>0</v>
      </c>
      <c r="J21" s="113">
        <v>0</v>
      </c>
      <c r="K21" s="113">
        <v>0</v>
      </c>
    </row>
    <row r="22" spans="1:11" ht="18.75" customHeight="1">
      <c r="A22" s="175"/>
      <c r="B22" s="163"/>
      <c r="C22" s="116" t="s">
        <v>12</v>
      </c>
      <c r="D22" s="113">
        <f t="shared" si="7"/>
        <v>3837898.9799999995</v>
      </c>
      <c r="E22" s="113">
        <v>594376.05000000005</v>
      </c>
      <c r="F22" s="113">
        <v>598541.19999999995</v>
      </c>
      <c r="G22" s="113">
        <v>165000</v>
      </c>
      <c r="H22" s="113">
        <v>597531</v>
      </c>
      <c r="I22" s="113">
        <v>599693.59</v>
      </c>
      <c r="J22" s="113">
        <v>627879.17000000004</v>
      </c>
      <c r="K22" s="113">
        <v>654877.97</v>
      </c>
    </row>
    <row r="23" spans="1:11" ht="29.25" customHeight="1">
      <c r="A23" s="175"/>
      <c r="B23" s="163"/>
      <c r="C23" s="115" t="s">
        <v>24</v>
      </c>
      <c r="D23" s="113">
        <f t="shared" si="7"/>
        <v>1848249.9099999997</v>
      </c>
      <c r="E23" s="113">
        <v>219388.15</v>
      </c>
      <c r="F23" s="113">
        <v>170090.3</v>
      </c>
      <c r="G23" s="113">
        <v>704332.6</v>
      </c>
      <c r="H23" s="113">
        <f>18480+29233</f>
        <v>47713</v>
      </c>
      <c r="I23" s="113">
        <v>225142.13</v>
      </c>
      <c r="J23" s="113">
        <v>235723.8</v>
      </c>
      <c r="K23" s="113">
        <v>245859.93</v>
      </c>
    </row>
    <row r="24" spans="1:11" ht="15" customHeight="1">
      <c r="A24" s="175"/>
      <c r="B24" s="163"/>
      <c r="C24" s="116" t="s">
        <v>23</v>
      </c>
      <c r="D24" s="113">
        <f t="shared" si="7"/>
        <v>0</v>
      </c>
      <c r="E24" s="113">
        <v>0</v>
      </c>
      <c r="F24" s="113">
        <v>0</v>
      </c>
      <c r="G24" s="113">
        <v>0</v>
      </c>
      <c r="H24" s="113">
        <v>0</v>
      </c>
      <c r="I24" s="113">
        <v>0</v>
      </c>
      <c r="J24" s="113">
        <v>0</v>
      </c>
      <c r="K24" s="113">
        <v>0</v>
      </c>
    </row>
    <row r="25" spans="1:11" ht="21" customHeight="1">
      <c r="A25" s="175" t="s">
        <v>50</v>
      </c>
      <c r="B25" s="163" t="s">
        <v>47</v>
      </c>
      <c r="C25" s="114" t="s">
        <v>152</v>
      </c>
      <c r="D25" s="113">
        <f>D26+D27+D28+D29</f>
        <v>1978888.7199999997</v>
      </c>
      <c r="E25" s="113">
        <f>E26+E27+E28+E29</f>
        <v>385099.92000000004</v>
      </c>
      <c r="F25" s="113">
        <f>F26+F27+F28+F29</f>
        <v>330604.59999999998</v>
      </c>
      <c r="G25" s="113">
        <f t="shared" ref="G25:K25" si="8">G26+G27+G28+G29</f>
        <v>412868.3</v>
      </c>
      <c r="H25" s="113">
        <f t="shared" si="8"/>
        <v>70355</v>
      </c>
      <c r="I25" s="113">
        <f t="shared" si="8"/>
        <v>247407.6</v>
      </c>
      <c r="J25" s="113">
        <f t="shared" si="8"/>
        <v>258759.3</v>
      </c>
      <c r="K25" s="113">
        <f t="shared" si="8"/>
        <v>273794</v>
      </c>
    </row>
    <row r="26" spans="1:11" ht="17.25" customHeight="1">
      <c r="A26" s="175"/>
      <c r="B26" s="163"/>
      <c r="C26" s="114" t="s">
        <v>11</v>
      </c>
      <c r="D26" s="113">
        <f>E26+F26+G26+H26+I26+J26+K26</f>
        <v>0</v>
      </c>
      <c r="E26" s="113">
        <v>0</v>
      </c>
      <c r="F26" s="113">
        <v>0</v>
      </c>
      <c r="G26" s="113">
        <v>0</v>
      </c>
      <c r="H26" s="113">
        <v>0</v>
      </c>
      <c r="I26" s="113">
        <v>0</v>
      </c>
      <c r="J26" s="113">
        <v>0</v>
      </c>
      <c r="K26" s="113">
        <v>0</v>
      </c>
    </row>
    <row r="27" spans="1:11" ht="16.5" customHeight="1">
      <c r="A27" s="175"/>
      <c r="B27" s="163"/>
      <c r="C27" s="116" t="s">
        <v>12</v>
      </c>
      <c r="D27" s="113">
        <f t="shared" ref="D27:D29" si="9">E27+F27+G27+H27+I27+J27+K27</f>
        <v>1333849.3099999998</v>
      </c>
      <c r="E27" s="113">
        <v>299765.71000000002</v>
      </c>
      <c r="F27" s="113">
        <v>209276.5</v>
      </c>
      <c r="G27" s="113">
        <v>0</v>
      </c>
      <c r="H27" s="113">
        <v>68245</v>
      </c>
      <c r="I27" s="113">
        <v>239985.4</v>
      </c>
      <c r="J27" s="113">
        <v>250996.5</v>
      </c>
      <c r="K27" s="113">
        <v>265580.2</v>
      </c>
    </row>
    <row r="28" spans="1:11" ht="27" customHeight="1">
      <c r="A28" s="175"/>
      <c r="B28" s="163"/>
      <c r="C28" s="115" t="s">
        <v>24</v>
      </c>
      <c r="D28" s="113">
        <f t="shared" si="9"/>
        <v>645039.41</v>
      </c>
      <c r="E28" s="113">
        <v>85334.21</v>
      </c>
      <c r="F28" s="113">
        <v>121328.1</v>
      </c>
      <c r="G28" s="113">
        <v>412868.3</v>
      </c>
      <c r="H28" s="113">
        <v>2110</v>
      </c>
      <c r="I28" s="113">
        <v>7422.2</v>
      </c>
      <c r="J28" s="113">
        <v>7762.8</v>
      </c>
      <c r="K28" s="113">
        <v>8213.7999999999993</v>
      </c>
    </row>
    <row r="29" spans="1:11" ht="23.25" customHeight="1">
      <c r="A29" s="175"/>
      <c r="B29" s="163"/>
      <c r="C29" s="116" t="s">
        <v>23</v>
      </c>
      <c r="D29" s="113">
        <f t="shared" si="9"/>
        <v>0</v>
      </c>
      <c r="E29" s="113">
        <v>0</v>
      </c>
      <c r="F29" s="113">
        <v>0</v>
      </c>
      <c r="G29" s="113">
        <v>0</v>
      </c>
      <c r="H29" s="113">
        <v>0</v>
      </c>
      <c r="I29" s="113">
        <v>0</v>
      </c>
      <c r="J29" s="113">
        <v>0</v>
      </c>
      <c r="K29" s="113">
        <v>0</v>
      </c>
    </row>
    <row r="30" spans="1:11" ht="23.25" customHeight="1">
      <c r="A30" s="175" t="s">
        <v>51</v>
      </c>
      <c r="B30" s="163" t="s">
        <v>48</v>
      </c>
      <c r="C30" s="114" t="s">
        <v>152</v>
      </c>
      <c r="D30" s="113">
        <f>D31+D32+D33+D34</f>
        <v>143747.26</v>
      </c>
      <c r="E30" s="113">
        <f t="shared" ref="E30:K30" si="10">E31+E32+E33+E34</f>
        <v>14243.2</v>
      </c>
      <c r="F30" s="113">
        <f>F31+F32+F33+F34</f>
        <v>10194.300000000001</v>
      </c>
      <c r="G30" s="113">
        <f t="shared" si="10"/>
        <v>32881</v>
      </c>
      <c r="H30" s="113">
        <f t="shared" si="10"/>
        <v>0</v>
      </c>
      <c r="I30" s="113">
        <f t="shared" si="10"/>
        <v>27533.66</v>
      </c>
      <c r="J30" s="113">
        <f t="shared" si="10"/>
        <v>28827.75</v>
      </c>
      <c r="K30" s="113">
        <f t="shared" si="10"/>
        <v>30067.350000000002</v>
      </c>
    </row>
    <row r="31" spans="1:11" ht="16.5" customHeight="1">
      <c r="A31" s="175"/>
      <c r="B31" s="163"/>
      <c r="C31" s="114" t="s">
        <v>11</v>
      </c>
      <c r="D31" s="113">
        <f>E31+F31+G31+H31+I31+J31+K31</f>
        <v>0</v>
      </c>
      <c r="E31" s="113">
        <v>0</v>
      </c>
      <c r="F31" s="113">
        <v>0</v>
      </c>
      <c r="G31" s="113">
        <v>0</v>
      </c>
      <c r="H31" s="113">
        <v>0</v>
      </c>
      <c r="I31" s="113">
        <v>0</v>
      </c>
      <c r="J31" s="113">
        <v>0</v>
      </c>
      <c r="K31" s="113">
        <v>0</v>
      </c>
    </row>
    <row r="32" spans="1:11" ht="15.75" customHeight="1">
      <c r="A32" s="175"/>
      <c r="B32" s="163"/>
      <c r="C32" s="116" t="s">
        <v>12</v>
      </c>
      <c r="D32" s="113">
        <f t="shared" ref="D32:D34" si="11">E32+F32+G32+H32+I32+J32+K32</f>
        <v>103105.73000000001</v>
      </c>
      <c r="E32" s="113">
        <v>9546</v>
      </c>
      <c r="F32" s="113">
        <v>9983.1</v>
      </c>
      <c r="G32" s="113">
        <v>0</v>
      </c>
      <c r="H32" s="113">
        <v>0</v>
      </c>
      <c r="I32" s="113">
        <v>26625.06</v>
      </c>
      <c r="J32" s="113">
        <v>27876.44</v>
      </c>
      <c r="K32" s="113">
        <v>29075.13</v>
      </c>
    </row>
    <row r="33" spans="1:11" ht="33" customHeight="1">
      <c r="A33" s="175"/>
      <c r="B33" s="163"/>
      <c r="C33" s="115" t="s">
        <v>24</v>
      </c>
      <c r="D33" s="113">
        <f t="shared" si="11"/>
        <v>40641.53</v>
      </c>
      <c r="E33" s="113">
        <v>4697.2</v>
      </c>
      <c r="F33" s="113">
        <v>211.2</v>
      </c>
      <c r="G33" s="113">
        <v>32881</v>
      </c>
      <c r="H33" s="113">
        <v>0</v>
      </c>
      <c r="I33" s="113">
        <v>908.6</v>
      </c>
      <c r="J33" s="113">
        <v>951.31</v>
      </c>
      <c r="K33" s="113">
        <v>992.22</v>
      </c>
    </row>
    <row r="34" spans="1:11" ht="28.5" customHeight="1">
      <c r="A34" s="175"/>
      <c r="B34" s="163"/>
      <c r="C34" s="116" t="s">
        <v>23</v>
      </c>
      <c r="D34" s="113">
        <f t="shared" si="11"/>
        <v>0</v>
      </c>
      <c r="E34" s="113">
        <v>0</v>
      </c>
      <c r="F34" s="113">
        <v>0</v>
      </c>
      <c r="G34" s="113">
        <v>0</v>
      </c>
      <c r="H34" s="113">
        <v>0</v>
      </c>
      <c r="I34" s="113">
        <v>0</v>
      </c>
      <c r="J34" s="113">
        <v>0</v>
      </c>
      <c r="K34" s="113">
        <v>0</v>
      </c>
    </row>
    <row r="35" spans="1:11" s="31" customFormat="1" ht="23.25" customHeight="1">
      <c r="A35" s="175" t="s">
        <v>52</v>
      </c>
      <c r="B35" s="163" t="s">
        <v>30</v>
      </c>
      <c r="C35" s="117" t="s">
        <v>152</v>
      </c>
      <c r="D35" s="113">
        <f t="shared" ref="D35:K35" si="12">D36+D37+D38</f>
        <v>8197422.1100000003</v>
      </c>
      <c r="E35" s="113">
        <f t="shared" si="12"/>
        <v>128950.64</v>
      </c>
      <c r="F35" s="113">
        <f t="shared" si="12"/>
        <v>27382.9</v>
      </c>
      <c r="G35" s="113">
        <f>G36+G37+G38+G39</f>
        <v>28168.2</v>
      </c>
      <c r="H35" s="113">
        <f t="shared" si="12"/>
        <v>1924080.5399999998</v>
      </c>
      <c r="I35" s="113">
        <f t="shared" si="12"/>
        <v>2486932.56</v>
      </c>
      <c r="J35" s="113">
        <f t="shared" si="12"/>
        <v>2138890.9700000002</v>
      </c>
      <c r="K35" s="113">
        <f t="shared" si="12"/>
        <v>1463016.2999999998</v>
      </c>
    </row>
    <row r="36" spans="1:11" ht="18.75" customHeight="1">
      <c r="A36" s="175"/>
      <c r="B36" s="163"/>
      <c r="C36" s="114" t="s">
        <v>11</v>
      </c>
      <c r="D36" s="113">
        <f>E36+F36+G36+H36+I36+J36+K36</f>
        <v>3999573.82</v>
      </c>
      <c r="E36" s="113">
        <v>0</v>
      </c>
      <c r="F36" s="113">
        <v>0</v>
      </c>
      <c r="G36" s="113">
        <v>0</v>
      </c>
      <c r="H36" s="113">
        <v>1232270.21</v>
      </c>
      <c r="I36" s="113">
        <v>1318847.1399999999</v>
      </c>
      <c r="J36" s="113">
        <f>487672.1+473112.27</f>
        <v>960784.37</v>
      </c>
      <c r="K36" s="113">
        <v>487672.1</v>
      </c>
    </row>
    <row r="37" spans="1:11" ht="17.25" customHeight="1">
      <c r="A37" s="175"/>
      <c r="B37" s="163"/>
      <c r="C37" s="116" t="s">
        <v>12</v>
      </c>
      <c r="D37" s="113">
        <f>E37+F37+G37+H37+I37+J37+K37</f>
        <v>2533288.59</v>
      </c>
      <c r="E37" s="113">
        <v>45563.89</v>
      </c>
      <c r="F37" s="113">
        <v>6759.7</v>
      </c>
      <c r="G37" s="113">
        <v>0</v>
      </c>
      <c r="H37" s="113">
        <v>619008.61</v>
      </c>
      <c r="I37" s="113">
        <v>717643.52</v>
      </c>
      <c r="J37" s="113">
        <f>487672.1+168968.67</f>
        <v>656640.77</v>
      </c>
      <c r="K37" s="113">
        <v>487672.1</v>
      </c>
    </row>
    <row r="38" spans="1:11" ht="32.25" customHeight="1">
      <c r="A38" s="175"/>
      <c r="B38" s="163"/>
      <c r="C38" s="115" t="s">
        <v>24</v>
      </c>
      <c r="D38" s="113">
        <f t="shared" ref="D38" si="13">E38+F38+G38+H38+I38+J38+K38</f>
        <v>1664559.7000000002</v>
      </c>
      <c r="E38" s="113">
        <v>83386.75</v>
      </c>
      <c r="F38" s="113">
        <v>20623.2</v>
      </c>
      <c r="G38" s="113">
        <v>28168.2</v>
      </c>
      <c r="H38" s="113">
        <v>72801.72</v>
      </c>
      <c r="I38" s="113">
        <v>450441.9</v>
      </c>
      <c r="J38" s="113">
        <f>487672.1+33793.73</f>
        <v>521465.82999999996</v>
      </c>
      <c r="K38" s="113">
        <v>487672.1</v>
      </c>
    </row>
    <row r="39" spans="1:11" ht="19.5" customHeight="1">
      <c r="A39" s="175"/>
      <c r="B39" s="163"/>
      <c r="C39" s="116" t="s">
        <v>23</v>
      </c>
      <c r="D39" s="113">
        <v>0</v>
      </c>
      <c r="E39" s="113">
        <v>0</v>
      </c>
      <c r="F39" s="113">
        <v>0</v>
      </c>
      <c r="G39" s="113">
        <v>0</v>
      </c>
      <c r="H39" s="113">
        <v>0</v>
      </c>
      <c r="I39" s="113">
        <v>0</v>
      </c>
      <c r="J39" s="113">
        <v>0</v>
      </c>
      <c r="K39" s="113">
        <v>0</v>
      </c>
    </row>
    <row r="40" spans="1:11" ht="24.75" customHeight="1">
      <c r="A40" s="175" t="s">
        <v>53</v>
      </c>
      <c r="B40" s="163" t="s">
        <v>31</v>
      </c>
      <c r="C40" s="117" t="s">
        <v>152</v>
      </c>
      <c r="D40" s="113">
        <f>D41+D42+D43+D44</f>
        <v>418155.45</v>
      </c>
      <c r="E40" s="113">
        <f t="shared" ref="E40:K40" si="14">E41+E42+E43+E44</f>
        <v>0</v>
      </c>
      <c r="F40" s="113">
        <f t="shared" si="14"/>
        <v>111175</v>
      </c>
      <c r="G40" s="113">
        <f t="shared" si="14"/>
        <v>26556</v>
      </c>
      <c r="H40" s="113">
        <f t="shared" si="14"/>
        <v>0</v>
      </c>
      <c r="I40" s="113">
        <f t="shared" si="14"/>
        <v>89335</v>
      </c>
      <c r="J40" s="113">
        <f t="shared" si="14"/>
        <v>93533.75</v>
      </c>
      <c r="K40" s="113">
        <f t="shared" si="14"/>
        <v>97555.7</v>
      </c>
    </row>
    <row r="41" spans="1:11" ht="17.25" customHeight="1">
      <c r="A41" s="175"/>
      <c r="B41" s="163"/>
      <c r="C41" s="117" t="s">
        <v>11</v>
      </c>
      <c r="D41" s="113">
        <f>E41+F41+G41+H41+I41+J41+K41</f>
        <v>28700</v>
      </c>
      <c r="E41" s="113">
        <v>0</v>
      </c>
      <c r="F41" s="113">
        <v>28700</v>
      </c>
      <c r="G41" s="113">
        <v>0</v>
      </c>
      <c r="H41" s="113">
        <v>0</v>
      </c>
      <c r="I41" s="113">
        <v>0</v>
      </c>
      <c r="J41" s="113">
        <v>0</v>
      </c>
      <c r="K41" s="113">
        <v>0</v>
      </c>
    </row>
    <row r="42" spans="1:11" ht="17.25" customHeight="1">
      <c r="A42" s="175"/>
      <c r="B42" s="163"/>
      <c r="C42" s="118" t="s">
        <v>12</v>
      </c>
      <c r="D42" s="113">
        <f t="shared" ref="D42:D44" si="15">E42+F42+G42+H42+I42+J42+K42</f>
        <v>308174.45</v>
      </c>
      <c r="E42" s="113">
        <v>0</v>
      </c>
      <c r="F42" s="113">
        <v>27750</v>
      </c>
      <c r="G42" s="113">
        <v>0</v>
      </c>
      <c r="H42" s="113">
        <v>0</v>
      </c>
      <c r="I42" s="113">
        <v>89335</v>
      </c>
      <c r="J42" s="113">
        <v>93533.75</v>
      </c>
      <c r="K42" s="113">
        <v>97555.7</v>
      </c>
    </row>
    <row r="43" spans="1:11" ht="29.25" customHeight="1">
      <c r="A43" s="175"/>
      <c r="B43" s="163"/>
      <c r="C43" s="118" t="s">
        <v>24</v>
      </c>
      <c r="D43" s="113">
        <f t="shared" si="15"/>
        <v>81281</v>
      </c>
      <c r="E43" s="113">
        <v>0</v>
      </c>
      <c r="F43" s="113">
        <v>54725</v>
      </c>
      <c r="G43" s="113">
        <v>26556</v>
      </c>
      <c r="H43" s="113">
        <v>0</v>
      </c>
      <c r="I43" s="113">
        <v>0</v>
      </c>
      <c r="J43" s="113">
        <v>0</v>
      </c>
      <c r="K43" s="113">
        <v>0</v>
      </c>
    </row>
    <row r="44" spans="1:11" ht="17.25" customHeight="1">
      <c r="A44" s="175"/>
      <c r="B44" s="163"/>
      <c r="C44" s="118" t="s">
        <v>23</v>
      </c>
      <c r="D44" s="113">
        <f t="shared" si="15"/>
        <v>0</v>
      </c>
      <c r="E44" s="113">
        <v>0</v>
      </c>
      <c r="F44" s="113">
        <v>0</v>
      </c>
      <c r="G44" s="113">
        <v>0</v>
      </c>
      <c r="H44" s="113">
        <v>0</v>
      </c>
      <c r="I44" s="113">
        <v>0</v>
      </c>
      <c r="J44" s="113">
        <v>0</v>
      </c>
      <c r="K44" s="113">
        <v>0</v>
      </c>
    </row>
    <row r="45" spans="1:11" ht="20.25" customHeight="1">
      <c r="A45" s="175" t="s">
        <v>54</v>
      </c>
      <c r="B45" s="176" t="s">
        <v>116</v>
      </c>
      <c r="C45" s="114" t="s">
        <v>152</v>
      </c>
      <c r="D45" s="113">
        <f>D46+D47+D48+D49</f>
        <v>268869.11</v>
      </c>
      <c r="E45" s="113">
        <f t="shared" ref="E45:K45" si="16">E46+E47+E48+E49</f>
        <v>47508.76</v>
      </c>
      <c r="F45" s="113">
        <f t="shared" si="16"/>
        <v>31781.8</v>
      </c>
      <c r="G45" s="113">
        <f t="shared" si="16"/>
        <v>31345</v>
      </c>
      <c r="H45" s="113">
        <f t="shared" si="16"/>
        <v>35283</v>
      </c>
      <c r="I45" s="113">
        <f t="shared" si="16"/>
        <v>39168.43</v>
      </c>
      <c r="J45" s="113">
        <f t="shared" si="16"/>
        <v>41009.360000000001</v>
      </c>
      <c r="K45" s="113">
        <f t="shared" si="16"/>
        <v>42772.759999999995</v>
      </c>
    </row>
    <row r="46" spans="1:11" ht="15.75" customHeight="1">
      <c r="A46" s="175"/>
      <c r="B46" s="176"/>
      <c r="C46" s="114" t="s">
        <v>11</v>
      </c>
      <c r="D46" s="113">
        <f>E46+F46+G46+H46+I46+J46+K46</f>
        <v>0</v>
      </c>
      <c r="E46" s="113">
        <v>0</v>
      </c>
      <c r="F46" s="113">
        <v>0</v>
      </c>
      <c r="G46" s="113">
        <v>0</v>
      </c>
      <c r="H46" s="113">
        <v>0</v>
      </c>
      <c r="I46" s="113">
        <v>0</v>
      </c>
      <c r="J46" s="113">
        <v>0</v>
      </c>
      <c r="K46" s="113">
        <v>0</v>
      </c>
    </row>
    <row r="47" spans="1:11" ht="14.25" customHeight="1">
      <c r="A47" s="175"/>
      <c r="B47" s="176"/>
      <c r="C47" s="116" t="s">
        <v>12</v>
      </c>
      <c r="D47" s="113">
        <f t="shared" ref="D47:D49" si="17">E47+F47+G47+H47+I47+J47+K47</f>
        <v>153116.94</v>
      </c>
      <c r="E47" s="113">
        <v>0</v>
      </c>
      <c r="F47" s="113">
        <v>0</v>
      </c>
      <c r="G47" s="113"/>
      <c r="H47" s="113">
        <v>34224</v>
      </c>
      <c r="I47" s="113">
        <v>37875.800000000003</v>
      </c>
      <c r="J47" s="113">
        <v>39655.97</v>
      </c>
      <c r="K47" s="113">
        <v>41361.17</v>
      </c>
    </row>
    <row r="48" spans="1:11" ht="28.5" customHeight="1">
      <c r="A48" s="175"/>
      <c r="B48" s="176"/>
      <c r="C48" s="115" t="s">
        <v>24</v>
      </c>
      <c r="D48" s="113">
        <f t="shared" si="17"/>
        <v>115752.17</v>
      </c>
      <c r="E48" s="113">
        <v>47508.76</v>
      </c>
      <c r="F48" s="113">
        <v>31781.8</v>
      </c>
      <c r="G48" s="113">
        <v>31345</v>
      </c>
      <c r="H48" s="113">
        <v>1059</v>
      </c>
      <c r="I48" s="113">
        <v>1292.6300000000001</v>
      </c>
      <c r="J48" s="113">
        <v>1353.39</v>
      </c>
      <c r="K48" s="113">
        <v>1411.59</v>
      </c>
    </row>
    <row r="49" spans="1:12" ht="16.5" customHeight="1">
      <c r="A49" s="175"/>
      <c r="B49" s="176"/>
      <c r="C49" s="116" t="s">
        <v>23</v>
      </c>
      <c r="D49" s="113">
        <f t="shared" si="17"/>
        <v>0</v>
      </c>
      <c r="E49" s="113">
        <v>0</v>
      </c>
      <c r="F49" s="113">
        <v>0</v>
      </c>
      <c r="G49" s="113">
        <v>0</v>
      </c>
      <c r="H49" s="113">
        <v>0</v>
      </c>
      <c r="I49" s="113">
        <v>0</v>
      </c>
      <c r="J49" s="113">
        <v>0</v>
      </c>
      <c r="K49" s="113">
        <v>0</v>
      </c>
    </row>
    <row r="50" spans="1:12" ht="22.5" customHeight="1">
      <c r="A50" s="175" t="s">
        <v>69</v>
      </c>
      <c r="B50" s="163" t="s">
        <v>153</v>
      </c>
      <c r="C50" s="114" t="s">
        <v>152</v>
      </c>
      <c r="D50" s="113">
        <f>D51+D52+D53+D54</f>
        <v>1643</v>
      </c>
      <c r="E50" s="113">
        <f t="shared" ref="E50:K50" si="18">E51+E52+E53+E54</f>
        <v>1643</v>
      </c>
      <c r="F50" s="113">
        <f t="shared" si="18"/>
        <v>0</v>
      </c>
      <c r="G50" s="113">
        <f t="shared" si="18"/>
        <v>0</v>
      </c>
      <c r="H50" s="113">
        <f t="shared" si="18"/>
        <v>0</v>
      </c>
      <c r="I50" s="113">
        <f t="shared" si="18"/>
        <v>0</v>
      </c>
      <c r="J50" s="113">
        <f t="shared" si="18"/>
        <v>0</v>
      </c>
      <c r="K50" s="113">
        <f t="shared" si="18"/>
        <v>0</v>
      </c>
    </row>
    <row r="51" spans="1:12" ht="15" customHeight="1">
      <c r="A51" s="175"/>
      <c r="B51" s="163"/>
      <c r="C51" s="114" t="s">
        <v>11</v>
      </c>
      <c r="D51" s="113">
        <f>E51+F51+G51+H51+I51+J51+K51</f>
        <v>0</v>
      </c>
      <c r="E51" s="113">
        <v>0</v>
      </c>
      <c r="F51" s="113">
        <v>0</v>
      </c>
      <c r="G51" s="113">
        <v>0</v>
      </c>
      <c r="H51" s="113">
        <v>0</v>
      </c>
      <c r="I51" s="113">
        <v>0</v>
      </c>
      <c r="J51" s="113">
        <v>0</v>
      </c>
      <c r="K51" s="113">
        <v>0</v>
      </c>
    </row>
    <row r="52" spans="1:12" ht="15.75" customHeight="1">
      <c r="A52" s="175"/>
      <c r="B52" s="163"/>
      <c r="C52" s="116" t="s">
        <v>12</v>
      </c>
      <c r="D52" s="113">
        <f t="shared" ref="D52:D54" si="19">E52+F52+G52+H52+I52+J52+K52</f>
        <v>0</v>
      </c>
      <c r="E52" s="113">
        <v>0</v>
      </c>
      <c r="F52" s="113">
        <v>0</v>
      </c>
      <c r="G52" s="113">
        <v>0</v>
      </c>
      <c r="H52" s="113">
        <v>0</v>
      </c>
      <c r="I52" s="113">
        <v>0</v>
      </c>
      <c r="J52" s="113">
        <v>0</v>
      </c>
      <c r="K52" s="113">
        <v>0</v>
      </c>
    </row>
    <row r="53" spans="1:12" ht="30" customHeight="1">
      <c r="A53" s="175"/>
      <c r="B53" s="163"/>
      <c r="C53" s="115" t="s">
        <v>24</v>
      </c>
      <c r="D53" s="113">
        <f t="shared" si="19"/>
        <v>1643</v>
      </c>
      <c r="E53" s="113">
        <v>1643</v>
      </c>
      <c r="F53" s="113">
        <v>0</v>
      </c>
      <c r="G53" s="113">
        <v>0</v>
      </c>
      <c r="H53" s="113">
        <v>0</v>
      </c>
      <c r="I53" s="113">
        <v>0</v>
      </c>
      <c r="J53" s="113">
        <v>0</v>
      </c>
      <c r="K53" s="113">
        <v>0</v>
      </c>
    </row>
    <row r="54" spans="1:12" ht="21" customHeight="1">
      <c r="A54" s="175"/>
      <c r="B54" s="163"/>
      <c r="C54" s="116" t="s">
        <v>23</v>
      </c>
      <c r="D54" s="113">
        <f t="shared" si="19"/>
        <v>0</v>
      </c>
      <c r="E54" s="113">
        <v>0</v>
      </c>
      <c r="F54" s="113">
        <v>0</v>
      </c>
      <c r="G54" s="113">
        <v>0</v>
      </c>
      <c r="H54" s="113">
        <v>0</v>
      </c>
      <c r="I54" s="113">
        <v>0</v>
      </c>
      <c r="J54" s="113">
        <v>0</v>
      </c>
      <c r="K54" s="113">
        <v>0</v>
      </c>
    </row>
    <row r="55" spans="1:12" ht="21" customHeight="1">
      <c r="A55" s="175" t="s">
        <v>133</v>
      </c>
      <c r="B55" s="163" t="s">
        <v>134</v>
      </c>
      <c r="C55" s="114" t="s">
        <v>152</v>
      </c>
      <c r="D55" s="113">
        <f>D56+D57+D58+D59</f>
        <v>0</v>
      </c>
      <c r="E55" s="113">
        <f t="shared" ref="E55:K55" si="20">E56+E57+E58+E59</f>
        <v>0</v>
      </c>
      <c r="F55" s="113">
        <f t="shared" si="20"/>
        <v>0</v>
      </c>
      <c r="G55" s="113">
        <f t="shared" si="20"/>
        <v>0</v>
      </c>
      <c r="H55" s="113">
        <f t="shared" si="20"/>
        <v>0</v>
      </c>
      <c r="I55" s="113">
        <f t="shared" si="20"/>
        <v>0</v>
      </c>
      <c r="J55" s="113">
        <f t="shared" si="20"/>
        <v>0</v>
      </c>
      <c r="K55" s="113">
        <f t="shared" si="20"/>
        <v>0</v>
      </c>
    </row>
    <row r="56" spans="1:12" ht="21" customHeight="1">
      <c r="A56" s="175"/>
      <c r="B56" s="163"/>
      <c r="C56" s="114" t="s">
        <v>11</v>
      </c>
      <c r="D56" s="113">
        <f>E56+F56+G56+H56+I56+J56+K56</f>
        <v>0</v>
      </c>
      <c r="E56" s="113">
        <v>0</v>
      </c>
      <c r="F56" s="113">
        <v>0</v>
      </c>
      <c r="G56" s="113">
        <v>0</v>
      </c>
      <c r="H56" s="113">
        <v>0</v>
      </c>
      <c r="I56" s="113">
        <v>0</v>
      </c>
      <c r="J56" s="113">
        <v>0</v>
      </c>
      <c r="K56" s="113">
        <v>0</v>
      </c>
    </row>
    <row r="57" spans="1:12" ht="21" customHeight="1">
      <c r="A57" s="175"/>
      <c r="B57" s="163"/>
      <c r="C57" s="116" t="s">
        <v>12</v>
      </c>
      <c r="D57" s="113">
        <f t="shared" ref="D57:D59" si="21">E57+F57+G57+H57+I57+J57+K57</f>
        <v>0</v>
      </c>
      <c r="E57" s="113">
        <v>0</v>
      </c>
      <c r="F57" s="113">
        <v>0</v>
      </c>
      <c r="G57" s="113">
        <v>0</v>
      </c>
      <c r="H57" s="113">
        <v>0</v>
      </c>
      <c r="I57" s="113">
        <v>0</v>
      </c>
      <c r="J57" s="113">
        <v>0</v>
      </c>
      <c r="K57" s="113">
        <v>0</v>
      </c>
    </row>
    <row r="58" spans="1:12" ht="32.25" customHeight="1">
      <c r="A58" s="175"/>
      <c r="B58" s="163"/>
      <c r="C58" s="115" t="s">
        <v>24</v>
      </c>
      <c r="D58" s="113">
        <f t="shared" si="21"/>
        <v>0</v>
      </c>
      <c r="E58" s="113">
        <v>0</v>
      </c>
      <c r="F58" s="113">
        <v>0</v>
      </c>
      <c r="G58" s="113">
        <v>0</v>
      </c>
      <c r="H58" s="113">
        <v>0</v>
      </c>
      <c r="I58" s="113">
        <v>0</v>
      </c>
      <c r="J58" s="113">
        <v>0</v>
      </c>
      <c r="K58" s="113">
        <v>0</v>
      </c>
    </row>
    <row r="59" spans="1:12" ht="21" customHeight="1">
      <c r="A59" s="175"/>
      <c r="B59" s="163"/>
      <c r="C59" s="116" t="s">
        <v>23</v>
      </c>
      <c r="D59" s="113">
        <f t="shared" si="21"/>
        <v>0</v>
      </c>
      <c r="E59" s="113">
        <v>0</v>
      </c>
      <c r="F59" s="113">
        <v>0</v>
      </c>
      <c r="G59" s="113">
        <v>0</v>
      </c>
      <c r="H59" s="113">
        <v>0</v>
      </c>
      <c r="I59" s="113">
        <v>0</v>
      </c>
      <c r="J59" s="113">
        <v>0</v>
      </c>
      <c r="K59" s="113">
        <v>0</v>
      </c>
    </row>
    <row r="60" spans="1:12" ht="15" customHeight="1">
      <c r="A60" s="175" t="s">
        <v>8</v>
      </c>
      <c r="B60" s="176" t="s">
        <v>149</v>
      </c>
      <c r="C60" s="114" t="s">
        <v>152</v>
      </c>
      <c r="D60" s="113">
        <f>E60+F60+G60+H60+I60+J60+K60</f>
        <v>3992741.628</v>
      </c>
      <c r="E60" s="113">
        <f>E63+E64+E62+E61</f>
        <v>370733.598</v>
      </c>
      <c r="F60" s="113">
        <f>F63+F64+F62+F61</f>
        <v>796496.03</v>
      </c>
      <c r="G60" s="113">
        <f t="shared" ref="G60:K60" si="22">G63+G64</f>
        <v>452233</v>
      </c>
      <c r="H60" s="113">
        <f t="shared" si="22"/>
        <v>695501</v>
      </c>
      <c r="I60" s="113">
        <f t="shared" si="22"/>
        <v>429138</v>
      </c>
      <c r="J60" s="113">
        <f t="shared" si="22"/>
        <v>530749</v>
      </c>
      <c r="K60" s="113">
        <f t="shared" si="22"/>
        <v>717891</v>
      </c>
    </row>
    <row r="61" spans="1:12" ht="15.75" customHeight="1">
      <c r="A61" s="175"/>
      <c r="B61" s="176"/>
      <c r="C61" s="114" t="s">
        <v>11</v>
      </c>
      <c r="D61" s="113">
        <f>E61+F61</f>
        <v>116433.35</v>
      </c>
      <c r="E61" s="113">
        <f>E66</f>
        <v>28933.32</v>
      </c>
      <c r="F61" s="113">
        <f>F66</f>
        <v>87500.03</v>
      </c>
      <c r="G61" s="113">
        <v>0</v>
      </c>
      <c r="H61" s="113">
        <v>0</v>
      </c>
      <c r="I61" s="113">
        <v>0</v>
      </c>
      <c r="J61" s="113">
        <v>0</v>
      </c>
      <c r="K61" s="113">
        <v>0</v>
      </c>
    </row>
    <row r="62" spans="1:12" ht="20.25" customHeight="1">
      <c r="A62" s="175"/>
      <c r="B62" s="176"/>
      <c r="C62" s="116" t="s">
        <v>12</v>
      </c>
      <c r="D62" s="113">
        <f>E62+F62</f>
        <v>142578.54</v>
      </c>
      <c r="E62" s="113">
        <f>E67</f>
        <v>33688.54</v>
      </c>
      <c r="F62" s="113">
        <f>F67</f>
        <v>108890</v>
      </c>
      <c r="G62" s="113">
        <v>0</v>
      </c>
      <c r="H62" s="113">
        <v>0</v>
      </c>
      <c r="I62" s="113">
        <v>0</v>
      </c>
      <c r="J62" s="113">
        <v>0</v>
      </c>
      <c r="K62" s="113">
        <v>0</v>
      </c>
      <c r="L62" s="40"/>
    </row>
    <row r="63" spans="1:12" ht="30" customHeight="1">
      <c r="A63" s="175"/>
      <c r="B63" s="176"/>
      <c r="C63" s="115" t="s">
        <v>24</v>
      </c>
      <c r="D63" s="113">
        <f>E63+F63+G63+H63+I63+J63+K63</f>
        <v>1149275.2379999999</v>
      </c>
      <c r="E63" s="113">
        <f t="shared" ref="E63:K63" si="23">E68+E73+E78</f>
        <v>79186.237999999998</v>
      </c>
      <c r="F63" s="113">
        <f t="shared" si="23"/>
        <v>146986</v>
      </c>
      <c r="G63" s="113">
        <f t="shared" si="23"/>
        <v>23233</v>
      </c>
      <c r="H63" s="113">
        <f t="shared" si="23"/>
        <v>50246</v>
      </c>
      <c r="I63" s="113">
        <f t="shared" si="23"/>
        <v>254882</v>
      </c>
      <c r="J63" s="113">
        <f t="shared" si="23"/>
        <v>253034</v>
      </c>
      <c r="K63" s="113">
        <f t="shared" si="23"/>
        <v>341708</v>
      </c>
    </row>
    <row r="64" spans="1:12" ht="24" customHeight="1">
      <c r="A64" s="175"/>
      <c r="B64" s="176"/>
      <c r="C64" s="116" t="s">
        <v>23</v>
      </c>
      <c r="D64" s="113">
        <f>D74</f>
        <v>2584454.5</v>
      </c>
      <c r="E64" s="113">
        <f t="shared" ref="E64:K64" si="24">E74</f>
        <v>228925.5</v>
      </c>
      <c r="F64" s="113">
        <v>453120</v>
      </c>
      <c r="G64" s="113">
        <f t="shared" si="24"/>
        <v>429000</v>
      </c>
      <c r="H64" s="113">
        <f t="shared" si="24"/>
        <v>645255</v>
      </c>
      <c r="I64" s="113">
        <f t="shared" si="24"/>
        <v>174256</v>
      </c>
      <c r="J64" s="113">
        <f t="shared" si="24"/>
        <v>277715</v>
      </c>
      <c r="K64" s="113">
        <f t="shared" si="24"/>
        <v>376183</v>
      </c>
    </row>
    <row r="65" spans="1:12" ht="21" customHeight="1">
      <c r="A65" s="175" t="s">
        <v>55</v>
      </c>
      <c r="B65" s="163" t="s">
        <v>45</v>
      </c>
      <c r="C65" s="114" t="s">
        <v>152</v>
      </c>
      <c r="D65" s="113">
        <f>D68+D67+D69+D66</f>
        <v>1405619.8900000001</v>
      </c>
      <c r="E65" s="113">
        <f>E66+E67+E68</f>
        <v>141363.85999999999</v>
      </c>
      <c r="F65" s="113">
        <f>F68+F67+F66</f>
        <v>343376.03</v>
      </c>
      <c r="G65" s="113">
        <f t="shared" ref="G65:K65" si="25">G68</f>
        <v>23233</v>
      </c>
      <c r="H65" s="113">
        <f t="shared" si="25"/>
        <v>50246</v>
      </c>
      <c r="I65" s="113">
        <f t="shared" si="25"/>
        <v>254027</v>
      </c>
      <c r="J65" s="113">
        <f t="shared" si="25"/>
        <v>252179</v>
      </c>
      <c r="K65" s="113">
        <f t="shared" si="25"/>
        <v>341195</v>
      </c>
    </row>
    <row r="66" spans="1:12" ht="21" customHeight="1">
      <c r="A66" s="175"/>
      <c r="B66" s="163"/>
      <c r="C66" s="114" t="s">
        <v>11</v>
      </c>
      <c r="D66" s="113">
        <f>E66+F66</f>
        <v>116433.35</v>
      </c>
      <c r="E66" s="113">
        <v>28933.32</v>
      </c>
      <c r="F66" s="113">
        <v>87500.03</v>
      </c>
      <c r="G66" s="113">
        <v>0</v>
      </c>
      <c r="H66" s="113">
        <v>0</v>
      </c>
      <c r="I66" s="113">
        <v>0</v>
      </c>
      <c r="J66" s="113">
        <v>0</v>
      </c>
      <c r="K66" s="113">
        <v>0</v>
      </c>
    </row>
    <row r="67" spans="1:12" ht="13.5" customHeight="1">
      <c r="A67" s="175"/>
      <c r="B67" s="163"/>
      <c r="C67" s="116" t="s">
        <v>12</v>
      </c>
      <c r="D67" s="113">
        <f>E67+F67</f>
        <v>142578.54</v>
      </c>
      <c r="E67" s="113">
        <v>33688.54</v>
      </c>
      <c r="F67" s="113">
        <v>108890</v>
      </c>
      <c r="G67" s="113">
        <v>0</v>
      </c>
      <c r="H67" s="113">
        <v>0</v>
      </c>
      <c r="I67" s="113">
        <v>0</v>
      </c>
      <c r="J67" s="113">
        <v>0</v>
      </c>
      <c r="K67" s="113">
        <v>0</v>
      </c>
    </row>
    <row r="68" spans="1:12" ht="28.5" customHeight="1">
      <c r="A68" s="175"/>
      <c r="B68" s="163"/>
      <c r="C68" s="115" t="s">
        <v>24</v>
      </c>
      <c r="D68" s="113">
        <f>E68+F68+G68+H68+I68+J68+K68</f>
        <v>1146608</v>
      </c>
      <c r="E68" s="113">
        <v>78742</v>
      </c>
      <c r="F68" s="113">
        <v>146986</v>
      </c>
      <c r="G68" s="113">
        <v>23233</v>
      </c>
      <c r="H68" s="113">
        <v>50246</v>
      </c>
      <c r="I68" s="113">
        <v>254027</v>
      </c>
      <c r="J68" s="113">
        <v>252179</v>
      </c>
      <c r="K68" s="113">
        <v>341195</v>
      </c>
    </row>
    <row r="69" spans="1:12" ht="18" customHeight="1">
      <c r="A69" s="175"/>
      <c r="B69" s="163"/>
      <c r="C69" s="116" t="s">
        <v>23</v>
      </c>
      <c r="D69" s="113">
        <v>0</v>
      </c>
      <c r="E69" s="113">
        <v>0</v>
      </c>
      <c r="F69" s="113">
        <v>0</v>
      </c>
      <c r="G69" s="113">
        <v>0</v>
      </c>
      <c r="H69" s="113">
        <v>0</v>
      </c>
      <c r="I69" s="113">
        <v>0</v>
      </c>
      <c r="J69" s="113">
        <v>0</v>
      </c>
      <c r="K69" s="113">
        <v>0</v>
      </c>
    </row>
    <row r="70" spans="1:12" ht="18.75" customHeight="1">
      <c r="A70" s="175" t="s">
        <v>56</v>
      </c>
      <c r="B70" s="163" t="s">
        <v>46</v>
      </c>
      <c r="C70" s="114" t="s">
        <v>152</v>
      </c>
      <c r="D70" s="113">
        <f>D73+D74</f>
        <v>2586677.5</v>
      </c>
      <c r="E70" s="113">
        <f t="shared" ref="E70:K70" si="26">E73+E74</f>
        <v>228925.5</v>
      </c>
      <c r="F70" s="113">
        <f t="shared" si="26"/>
        <v>453120</v>
      </c>
      <c r="G70" s="113">
        <f t="shared" si="26"/>
        <v>429000</v>
      </c>
      <c r="H70" s="113">
        <f t="shared" si="26"/>
        <v>645255</v>
      </c>
      <c r="I70" s="113">
        <f t="shared" si="26"/>
        <v>175111</v>
      </c>
      <c r="J70" s="113">
        <f t="shared" si="26"/>
        <v>278570</v>
      </c>
      <c r="K70" s="113">
        <f t="shared" si="26"/>
        <v>376696</v>
      </c>
    </row>
    <row r="71" spans="1:12" ht="16.5" customHeight="1">
      <c r="A71" s="175"/>
      <c r="B71" s="163"/>
      <c r="C71" s="114" t="s">
        <v>11</v>
      </c>
      <c r="D71" s="113">
        <v>0</v>
      </c>
      <c r="E71" s="113">
        <v>0</v>
      </c>
      <c r="F71" s="113">
        <v>0</v>
      </c>
      <c r="G71" s="113">
        <v>0</v>
      </c>
      <c r="H71" s="113">
        <v>0</v>
      </c>
      <c r="I71" s="113">
        <v>0</v>
      </c>
      <c r="J71" s="113">
        <v>0</v>
      </c>
      <c r="K71" s="113">
        <v>0</v>
      </c>
    </row>
    <row r="72" spans="1:12" ht="16.5" customHeight="1">
      <c r="A72" s="175"/>
      <c r="B72" s="163"/>
      <c r="C72" s="116" t="s">
        <v>12</v>
      </c>
      <c r="D72" s="113">
        <v>0</v>
      </c>
      <c r="E72" s="113">
        <v>0</v>
      </c>
      <c r="F72" s="113">
        <v>0</v>
      </c>
      <c r="G72" s="113">
        <v>0</v>
      </c>
      <c r="H72" s="113">
        <v>0</v>
      </c>
      <c r="I72" s="113">
        <v>0</v>
      </c>
      <c r="J72" s="113">
        <v>0</v>
      </c>
      <c r="K72" s="113">
        <v>0</v>
      </c>
    </row>
    <row r="73" spans="1:12" ht="30" customHeight="1">
      <c r="A73" s="175"/>
      <c r="B73" s="163"/>
      <c r="C73" s="115" t="s">
        <v>24</v>
      </c>
      <c r="D73" s="113">
        <f>H73+I73+J73+K73</f>
        <v>2223</v>
      </c>
      <c r="E73" s="113">
        <v>0</v>
      </c>
      <c r="F73" s="113">
        <v>0</v>
      </c>
      <c r="G73" s="113">
        <v>0</v>
      </c>
      <c r="H73" s="113"/>
      <c r="I73" s="113">
        <v>855</v>
      </c>
      <c r="J73" s="113">
        <v>855</v>
      </c>
      <c r="K73" s="113">
        <v>513</v>
      </c>
    </row>
    <row r="74" spans="1:12" ht="30.75" customHeight="1">
      <c r="A74" s="175"/>
      <c r="B74" s="163"/>
      <c r="C74" s="116" t="s">
        <v>23</v>
      </c>
      <c r="D74" s="113">
        <f>E74+F74+G74+H74+I74+J74+K74</f>
        <v>2584454.5</v>
      </c>
      <c r="E74" s="113">
        <v>228925.5</v>
      </c>
      <c r="F74" s="113">
        <v>453120</v>
      </c>
      <c r="G74" s="113">
        <v>429000</v>
      </c>
      <c r="H74" s="113">
        <v>645255</v>
      </c>
      <c r="I74" s="113">
        <v>174256</v>
      </c>
      <c r="J74" s="113">
        <v>277715</v>
      </c>
      <c r="K74" s="113">
        <v>376183</v>
      </c>
    </row>
    <row r="75" spans="1:12" ht="15" customHeight="1">
      <c r="A75" s="175" t="s">
        <v>57</v>
      </c>
      <c r="B75" s="163" t="s">
        <v>117</v>
      </c>
      <c r="C75" s="114" t="s">
        <v>152</v>
      </c>
      <c r="D75" s="113">
        <f>D78</f>
        <v>444.238</v>
      </c>
      <c r="E75" s="113">
        <f t="shared" ref="E75:K75" si="27">E78</f>
        <v>444.238</v>
      </c>
      <c r="F75" s="113">
        <f t="shared" si="27"/>
        <v>0</v>
      </c>
      <c r="G75" s="113">
        <f t="shared" si="27"/>
        <v>0</v>
      </c>
      <c r="H75" s="113">
        <f t="shared" si="27"/>
        <v>0</v>
      </c>
      <c r="I75" s="113">
        <f t="shared" si="27"/>
        <v>0</v>
      </c>
      <c r="J75" s="113">
        <f t="shared" si="27"/>
        <v>0</v>
      </c>
      <c r="K75" s="113">
        <f t="shared" si="27"/>
        <v>0</v>
      </c>
    </row>
    <row r="76" spans="1:12" ht="15" customHeight="1">
      <c r="A76" s="175"/>
      <c r="B76" s="163"/>
      <c r="C76" s="114" t="s">
        <v>11</v>
      </c>
      <c r="D76" s="113">
        <v>0</v>
      </c>
      <c r="E76" s="113">
        <v>0</v>
      </c>
      <c r="F76" s="113">
        <v>0</v>
      </c>
      <c r="G76" s="113">
        <v>0</v>
      </c>
      <c r="H76" s="113">
        <v>0</v>
      </c>
      <c r="I76" s="113">
        <v>0</v>
      </c>
      <c r="J76" s="113">
        <v>0</v>
      </c>
      <c r="K76" s="113">
        <v>0</v>
      </c>
    </row>
    <row r="77" spans="1:12" ht="17.25" customHeight="1">
      <c r="A77" s="175"/>
      <c r="B77" s="163"/>
      <c r="C77" s="116" t="s">
        <v>12</v>
      </c>
      <c r="D77" s="113">
        <v>0</v>
      </c>
      <c r="E77" s="113">
        <v>0</v>
      </c>
      <c r="F77" s="113">
        <v>0</v>
      </c>
      <c r="G77" s="113">
        <v>0</v>
      </c>
      <c r="H77" s="113">
        <v>0</v>
      </c>
      <c r="I77" s="113">
        <v>0</v>
      </c>
      <c r="J77" s="113">
        <v>0</v>
      </c>
      <c r="K77" s="113">
        <v>0</v>
      </c>
    </row>
    <row r="78" spans="1:12" ht="27.75" customHeight="1">
      <c r="A78" s="175"/>
      <c r="B78" s="163"/>
      <c r="C78" s="115" t="s">
        <v>24</v>
      </c>
      <c r="D78" s="113">
        <f>E78+F78+G78+H78+I78+J78+K78</f>
        <v>444.238</v>
      </c>
      <c r="E78" s="113">
        <v>444.238</v>
      </c>
      <c r="F78" s="113">
        <v>0</v>
      </c>
      <c r="G78" s="113">
        <v>0</v>
      </c>
      <c r="H78" s="113">
        <v>0</v>
      </c>
      <c r="I78" s="113">
        <v>0</v>
      </c>
      <c r="J78" s="113">
        <v>0</v>
      </c>
      <c r="K78" s="113">
        <v>0</v>
      </c>
    </row>
    <row r="79" spans="1:12" ht="16.5" customHeight="1">
      <c r="A79" s="175"/>
      <c r="B79" s="163"/>
      <c r="C79" s="116" t="s">
        <v>23</v>
      </c>
      <c r="D79" s="113">
        <v>0</v>
      </c>
      <c r="E79" s="113">
        <v>0</v>
      </c>
      <c r="F79" s="113">
        <v>0</v>
      </c>
      <c r="G79" s="113">
        <v>0</v>
      </c>
      <c r="H79" s="113">
        <v>0</v>
      </c>
      <c r="I79" s="113">
        <v>0</v>
      </c>
      <c r="J79" s="113">
        <v>0</v>
      </c>
      <c r="K79" s="113">
        <v>0</v>
      </c>
    </row>
    <row r="80" spans="1:12" ht="18.75" customHeight="1">
      <c r="A80" s="175" t="s">
        <v>118</v>
      </c>
      <c r="B80" s="163" t="s">
        <v>150</v>
      </c>
      <c r="C80" s="114" t="s">
        <v>152</v>
      </c>
      <c r="D80" s="113">
        <f>D81+D82+D83+D84</f>
        <v>784486.94</v>
      </c>
      <c r="E80" s="113">
        <f t="shared" ref="E80:K80" si="28">E81+E82+E83+E84</f>
        <v>144718.39000000001</v>
      </c>
      <c r="F80" s="113">
        <f t="shared" si="28"/>
        <v>22337.7</v>
      </c>
      <c r="G80" s="113">
        <f t="shared" si="28"/>
        <v>110235</v>
      </c>
      <c r="H80" s="113">
        <f t="shared" si="28"/>
        <v>0</v>
      </c>
      <c r="I80" s="113">
        <f t="shared" si="28"/>
        <v>161577.72</v>
      </c>
      <c r="J80" s="113">
        <f t="shared" si="28"/>
        <v>169171.87</v>
      </c>
      <c r="K80" s="113">
        <f t="shared" si="28"/>
        <v>176446.26</v>
      </c>
      <c r="L80" s="40"/>
    </row>
    <row r="81" spans="1:12" ht="18.75" customHeight="1">
      <c r="A81" s="175"/>
      <c r="B81" s="163"/>
      <c r="C81" s="114" t="s">
        <v>11</v>
      </c>
      <c r="D81" s="113">
        <f>E81+F81+G81+H81+I81+J81+K81</f>
        <v>0</v>
      </c>
      <c r="E81" s="113">
        <v>0</v>
      </c>
      <c r="F81" s="113">
        <v>0</v>
      </c>
      <c r="G81" s="113">
        <v>0</v>
      </c>
      <c r="H81" s="113">
        <v>0</v>
      </c>
      <c r="I81" s="113">
        <v>0</v>
      </c>
      <c r="J81" s="113">
        <v>0</v>
      </c>
      <c r="K81" s="113">
        <v>0</v>
      </c>
      <c r="L81" s="40"/>
    </row>
    <row r="82" spans="1:12" ht="15.75" customHeight="1">
      <c r="A82" s="175"/>
      <c r="B82" s="163"/>
      <c r="C82" s="116" t="s">
        <v>12</v>
      </c>
      <c r="D82" s="113">
        <f t="shared" ref="D82:D84" si="29">E82+F82+G82+H82+I82+J82+K82</f>
        <v>608999.76</v>
      </c>
      <c r="E82" s="113">
        <v>118104.66</v>
      </c>
      <c r="F82" s="113">
        <v>1242.5</v>
      </c>
      <c r="G82" s="113">
        <v>35</v>
      </c>
      <c r="H82" s="113">
        <v>0</v>
      </c>
      <c r="I82" s="113">
        <v>155977.79999999999</v>
      </c>
      <c r="J82" s="113">
        <v>163308.76</v>
      </c>
      <c r="K82" s="113">
        <v>170331.04</v>
      </c>
      <c r="L82" s="40"/>
    </row>
    <row r="83" spans="1:12" ht="29.25" customHeight="1">
      <c r="A83" s="175"/>
      <c r="B83" s="163"/>
      <c r="C83" s="118" t="s">
        <v>24</v>
      </c>
      <c r="D83" s="113">
        <f t="shared" si="29"/>
        <v>175487.18</v>
      </c>
      <c r="E83" s="113">
        <f>3646.73+22967</f>
        <v>26613.73</v>
      </c>
      <c r="F83" s="113">
        <v>21095.200000000001</v>
      </c>
      <c r="G83" s="113">
        <v>110200</v>
      </c>
      <c r="H83" s="113">
        <v>0</v>
      </c>
      <c r="I83" s="113">
        <v>5599.92</v>
      </c>
      <c r="J83" s="113">
        <v>5863.11</v>
      </c>
      <c r="K83" s="113">
        <v>6115.22</v>
      </c>
      <c r="L83" s="40"/>
    </row>
    <row r="84" spans="1:12" ht="31.5" customHeight="1">
      <c r="A84" s="175"/>
      <c r="B84" s="163"/>
      <c r="C84" s="118" t="s">
        <v>23</v>
      </c>
      <c r="D84" s="113">
        <f t="shared" si="29"/>
        <v>0</v>
      </c>
      <c r="E84" s="113">
        <v>0</v>
      </c>
      <c r="F84" s="113">
        <v>0</v>
      </c>
      <c r="G84" s="113">
        <v>0</v>
      </c>
      <c r="H84" s="113">
        <v>0</v>
      </c>
      <c r="I84" s="113">
        <v>0</v>
      </c>
      <c r="J84" s="113">
        <v>0</v>
      </c>
      <c r="K84" s="113">
        <v>0</v>
      </c>
      <c r="L84" s="53"/>
    </row>
    <row r="85" spans="1:12" ht="17.25" customHeight="1">
      <c r="A85" s="110"/>
      <c r="B85" s="74"/>
      <c r="C85" s="32"/>
      <c r="D85" s="41"/>
      <c r="E85" s="34"/>
      <c r="F85" s="34"/>
      <c r="G85" s="34"/>
      <c r="H85" s="34"/>
      <c r="I85" s="41"/>
      <c r="J85" s="41"/>
      <c r="K85" s="41"/>
      <c r="L85" s="53"/>
    </row>
    <row r="86" spans="1:12" s="120" customFormat="1" ht="18" customHeight="1">
      <c r="A86" s="177" t="s">
        <v>108</v>
      </c>
      <c r="B86" s="177"/>
      <c r="C86" s="177"/>
      <c r="D86" s="119"/>
      <c r="E86" s="119"/>
      <c r="F86" s="119"/>
      <c r="G86" s="119"/>
      <c r="H86" s="119"/>
      <c r="I86" s="173" t="s">
        <v>135</v>
      </c>
      <c r="J86" s="173"/>
      <c r="K86" s="173"/>
    </row>
    <row r="87" spans="1:12" s="87" customFormat="1" ht="17.25" customHeight="1">
      <c r="A87" s="111"/>
      <c r="B87" s="88"/>
      <c r="D87" s="89"/>
      <c r="E87" s="89"/>
      <c r="F87" s="89"/>
      <c r="G87" s="89"/>
      <c r="H87" s="89"/>
      <c r="I87" s="89"/>
      <c r="J87" s="89"/>
      <c r="K87" s="89"/>
      <c r="L87" s="53"/>
    </row>
    <row r="88" spans="1:12" s="87" customFormat="1" ht="17.25" customHeight="1">
      <c r="A88" s="111"/>
      <c r="B88" s="88"/>
      <c r="D88" s="89"/>
      <c r="E88" s="89"/>
      <c r="F88" s="89"/>
      <c r="G88" s="89"/>
      <c r="H88" s="89"/>
      <c r="I88" s="89"/>
      <c r="J88" s="89"/>
      <c r="K88" s="89"/>
      <c r="L88" s="53"/>
    </row>
    <row r="89" spans="1:12" s="53" customFormat="1" ht="27" customHeight="1">
      <c r="A89" s="100"/>
      <c r="B89" s="59"/>
      <c r="D89" s="90"/>
      <c r="E89" s="90"/>
      <c r="F89" s="90"/>
      <c r="G89" s="95"/>
      <c r="H89" s="90"/>
      <c r="I89" s="174"/>
      <c r="J89" s="174"/>
      <c r="K89" s="90"/>
    </row>
    <row r="90" spans="1:12" s="87" customFormat="1" ht="33.75" customHeight="1">
      <c r="A90" s="111"/>
      <c r="B90" s="88"/>
      <c r="D90" s="89"/>
      <c r="E90" s="89"/>
      <c r="F90" s="89"/>
      <c r="G90" s="89"/>
      <c r="H90" s="89"/>
      <c r="I90" s="89"/>
      <c r="J90" s="89"/>
      <c r="K90" s="89"/>
      <c r="L90" s="53"/>
    </row>
    <row r="91" spans="1:12" s="87" customFormat="1" ht="18.75">
      <c r="A91" s="111"/>
      <c r="B91" s="88"/>
      <c r="D91" s="89"/>
      <c r="E91" s="89"/>
      <c r="F91" s="89"/>
      <c r="G91" s="89"/>
      <c r="H91" s="89"/>
      <c r="I91" s="89"/>
      <c r="J91" s="89"/>
      <c r="K91" s="89"/>
      <c r="L91" s="53"/>
    </row>
    <row r="92" spans="1:12" s="87" customFormat="1" ht="18.75">
      <c r="A92" s="111"/>
      <c r="B92" s="88"/>
      <c r="D92" s="89"/>
      <c r="E92" s="89"/>
      <c r="F92" s="89"/>
      <c r="G92" s="89"/>
      <c r="H92" s="89"/>
      <c r="I92" s="89"/>
      <c r="J92" s="89"/>
      <c r="K92" s="89"/>
      <c r="L92" s="53"/>
    </row>
    <row r="93" spans="1:12" s="87" customFormat="1" ht="9" customHeight="1">
      <c r="A93" s="111"/>
      <c r="B93" s="88"/>
      <c r="D93" s="89"/>
      <c r="E93" s="89"/>
      <c r="F93" s="89"/>
      <c r="G93" s="89"/>
      <c r="H93" s="89"/>
      <c r="I93" s="89"/>
      <c r="J93" s="89"/>
      <c r="K93" s="89"/>
    </row>
    <row r="94" spans="1:12" s="87" customFormat="1" ht="18.75" hidden="1" customHeight="1">
      <c r="A94" s="111"/>
      <c r="B94" s="88"/>
      <c r="D94" s="89"/>
      <c r="E94" s="89"/>
      <c r="F94" s="89"/>
      <c r="G94" s="89"/>
      <c r="H94" s="89"/>
      <c r="I94" s="89"/>
      <c r="J94" s="89"/>
      <c r="K94" s="89"/>
    </row>
    <row r="95" spans="1:12" ht="18.75" hidden="1" customHeight="1"/>
    <row r="96" spans="1:12" ht="18.75" hidden="1" customHeight="1"/>
  </sheetData>
  <mergeCells count="42">
    <mergeCell ref="B80:B84"/>
    <mergeCell ref="B45:B49"/>
    <mergeCell ref="A75:A79"/>
    <mergeCell ref="B75:B79"/>
    <mergeCell ref="B50:B54"/>
    <mergeCell ref="A50:A54"/>
    <mergeCell ref="B55:B59"/>
    <mergeCell ref="A55:A59"/>
    <mergeCell ref="A65:A69"/>
    <mergeCell ref="B65:B69"/>
    <mergeCell ref="A70:A74"/>
    <mergeCell ref="B70:B74"/>
    <mergeCell ref="A60:A64"/>
    <mergeCell ref="G1:K1"/>
    <mergeCell ref="B7:B11"/>
    <mergeCell ref="A12:A14"/>
    <mergeCell ref="B12:B14"/>
    <mergeCell ref="A15:A19"/>
    <mergeCell ref="B15:B19"/>
    <mergeCell ref="A7:A11"/>
    <mergeCell ref="A3:K3"/>
    <mergeCell ref="A5:A6"/>
    <mergeCell ref="B5:B6"/>
    <mergeCell ref="C5:C6"/>
    <mergeCell ref="D5:K5"/>
    <mergeCell ref="G2:K2"/>
    <mergeCell ref="I86:K86"/>
    <mergeCell ref="I89:J89"/>
    <mergeCell ref="B20:B24"/>
    <mergeCell ref="A25:A29"/>
    <mergeCell ref="B25:B29"/>
    <mergeCell ref="A30:A34"/>
    <mergeCell ref="B30:B34"/>
    <mergeCell ref="A20:A24"/>
    <mergeCell ref="B60:B64"/>
    <mergeCell ref="A35:A39"/>
    <mergeCell ref="B35:B39"/>
    <mergeCell ref="A40:A44"/>
    <mergeCell ref="B40:B44"/>
    <mergeCell ref="A86:C86"/>
    <mergeCell ref="A45:A49"/>
    <mergeCell ref="A80:A84"/>
  </mergeCells>
  <pageMargins left="0.70866141732283472" right="0.19685039370078741" top="1.2583333333333333" bottom="0.19685039370078741" header="0" footer="0.23622047244094491"/>
  <pageSetup paperSize="9" scale="80" orientation="landscape" r:id="rId1"/>
  <headerFooter differentFirst="1">
    <oddHeader xml:space="preserve">&amp;C
&amp;P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selection activeCell="E4" sqref="E4"/>
    </sheetView>
  </sheetViews>
  <sheetFormatPr defaultRowHeight="15.75"/>
  <cols>
    <col min="1" max="1" width="9.140625" style="60"/>
    <col min="2" max="2" width="66.42578125" style="60" customWidth="1"/>
    <col min="3" max="3" width="52.140625" style="60" customWidth="1"/>
    <col min="4" max="4" width="25.7109375" style="60" customWidth="1"/>
    <col min="5" max="16384" width="9.140625" style="60"/>
  </cols>
  <sheetData>
    <row r="1" spans="1:6" ht="21.75" customHeight="1">
      <c r="C1" s="174" t="s">
        <v>190</v>
      </c>
      <c r="D1" s="174"/>
      <c r="E1" s="107"/>
      <c r="F1" s="107"/>
    </row>
    <row r="2" spans="1:6" ht="12.75" customHeight="1">
      <c r="C2" s="189" t="s">
        <v>189</v>
      </c>
      <c r="D2" s="189"/>
      <c r="E2" s="107"/>
      <c r="F2" s="107"/>
    </row>
    <row r="3" spans="1:6" ht="30.75" customHeight="1">
      <c r="C3" s="125"/>
      <c r="D3" s="125"/>
      <c r="E3" s="107"/>
      <c r="F3" s="107"/>
    </row>
    <row r="4" spans="1:6" ht="50.25" customHeight="1">
      <c r="A4" s="188" t="s">
        <v>106</v>
      </c>
      <c r="B4" s="188"/>
      <c r="C4" s="188"/>
      <c r="D4" s="188"/>
    </row>
    <row r="6" spans="1:6" ht="47.25">
      <c r="A6" s="121" t="s">
        <v>1</v>
      </c>
      <c r="B6" s="121" t="s">
        <v>181</v>
      </c>
      <c r="C6" s="121" t="s">
        <v>107</v>
      </c>
      <c r="D6" s="121" t="s">
        <v>182</v>
      </c>
    </row>
    <row r="7" spans="1:6" ht="66" customHeight="1">
      <c r="A7" s="61">
        <v>1</v>
      </c>
      <c r="B7" s="62" t="s">
        <v>167</v>
      </c>
      <c r="C7" s="62" t="s">
        <v>168</v>
      </c>
      <c r="D7" s="63">
        <v>87126.56</v>
      </c>
    </row>
    <row r="8" spans="1:6" ht="52.5" customHeight="1">
      <c r="A8" s="61">
        <v>2</v>
      </c>
      <c r="B8" s="62" t="s">
        <v>183</v>
      </c>
      <c r="C8" s="64" t="s">
        <v>169</v>
      </c>
      <c r="D8" s="63">
        <v>3287917.17</v>
      </c>
    </row>
    <row r="9" spans="1:6" ht="33" customHeight="1">
      <c r="A9" s="61">
        <v>3</v>
      </c>
      <c r="B9" s="62" t="s">
        <v>155</v>
      </c>
      <c r="C9" s="62" t="s">
        <v>170</v>
      </c>
      <c r="D9" s="63">
        <v>624183.68999999994</v>
      </c>
    </row>
    <row r="10" spans="1:6" ht="34.5" customHeight="1">
      <c r="A10" s="61">
        <v>4</v>
      </c>
      <c r="B10" s="62" t="s">
        <v>156</v>
      </c>
      <c r="C10" s="62" t="s">
        <v>171</v>
      </c>
      <c r="D10" s="63">
        <v>441726.35</v>
      </c>
    </row>
    <row r="11" spans="1:6" ht="84" customHeight="1">
      <c r="A11" s="61">
        <v>5</v>
      </c>
      <c r="B11" s="62" t="s">
        <v>180</v>
      </c>
      <c r="C11" s="62" t="s">
        <v>184</v>
      </c>
      <c r="D11" s="63">
        <v>434102.53</v>
      </c>
    </row>
    <row r="12" spans="1:6" ht="36" customHeight="1">
      <c r="A12" s="61">
        <v>6</v>
      </c>
      <c r="B12" s="62" t="s">
        <v>154</v>
      </c>
      <c r="C12" s="62" t="s">
        <v>172</v>
      </c>
      <c r="D12" s="63">
        <v>358745.53</v>
      </c>
    </row>
    <row r="13" spans="1:6" ht="21.75" customHeight="1"/>
    <row r="14" spans="1:6" s="68" customFormat="1" ht="18.75">
      <c r="A14" s="68" t="s">
        <v>108</v>
      </c>
      <c r="D14" s="69" t="s">
        <v>135</v>
      </c>
    </row>
  </sheetData>
  <mergeCells count="3">
    <mergeCell ref="A4:D4"/>
    <mergeCell ref="C1:D1"/>
    <mergeCell ref="C2:D2"/>
  </mergeCells>
  <pageMargins left="0.70866141732283472" right="0.70866141732283472" top="1.2598425196850394" bottom="0.59055118110236227" header="0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прил.1</vt:lpstr>
      <vt:lpstr>прил.2</vt:lpstr>
      <vt:lpstr>прил.3</vt:lpstr>
      <vt:lpstr>прил.4</vt:lpstr>
      <vt:lpstr>прил.1!Заголовки_для_печати</vt:lpstr>
      <vt:lpstr>прил.2!Заголовки_для_печати</vt:lpstr>
      <vt:lpstr>прил.3!Заголовки_для_печати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ivarhipova</cp:lastModifiedBy>
  <cp:lastPrinted>2016-09-06T07:30:09Z</cp:lastPrinted>
  <dcterms:created xsi:type="dcterms:W3CDTF">2005-05-11T09:34:44Z</dcterms:created>
  <dcterms:modified xsi:type="dcterms:W3CDTF">2016-09-07T07:31:44Z</dcterms:modified>
</cp:coreProperties>
</file>