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9110" windowHeight="13395" tabRatio="794"/>
  </bookViews>
  <sheets>
    <sheet name="Приложение № 3" sheetId="97" r:id="rId1"/>
  </sheets>
  <externalReferences>
    <externalReference r:id="rId2"/>
  </externalReferences>
  <definedNames>
    <definedName name="_xlnm._FilterDatabase" localSheetId="0" hidden="1">'Приложение № 3'!$A$10:$O$756</definedName>
    <definedName name="_xlnm.Print_Titles" localSheetId="0">'Приложение № 3'!$10:$11</definedName>
    <definedName name="_xlnm.Print_Area" localSheetId="0">'Приложение № 3'!$A$1:$O$761</definedName>
  </definedNames>
  <calcPr calcId="145621" fullPrecision="0"/>
</workbook>
</file>

<file path=xl/calcChain.xml><?xml version="1.0" encoding="utf-8"?>
<calcChain xmlns="http://schemas.openxmlformats.org/spreadsheetml/2006/main">
  <c r="F391" i="97" l="1"/>
  <c r="G391" i="97"/>
  <c r="H391" i="97"/>
  <c r="I391" i="97"/>
  <c r="J391" i="97"/>
  <c r="K391" i="97"/>
  <c r="L391" i="97"/>
  <c r="M391" i="97"/>
  <c r="N391" i="97"/>
  <c r="O391" i="97"/>
  <c r="E391" i="97"/>
  <c r="F386" i="97"/>
  <c r="G386" i="97"/>
  <c r="H386" i="97"/>
  <c r="I386" i="97"/>
  <c r="J386" i="97"/>
  <c r="K386" i="97"/>
  <c r="L386" i="97"/>
  <c r="M386" i="97"/>
  <c r="N386" i="97"/>
  <c r="O386" i="97"/>
  <c r="E386" i="97"/>
  <c r="F345" i="97"/>
  <c r="G345" i="97"/>
  <c r="H345" i="97"/>
  <c r="I345" i="97"/>
  <c r="J345" i="97"/>
  <c r="K345" i="97"/>
  <c r="L345" i="97"/>
  <c r="M345" i="97"/>
  <c r="N345" i="97"/>
  <c r="O345" i="97"/>
  <c r="F344" i="97"/>
  <c r="G344" i="97"/>
  <c r="H344" i="97"/>
  <c r="J344" i="97"/>
  <c r="K344" i="97"/>
  <c r="L344" i="97"/>
  <c r="M344" i="97"/>
  <c r="N344" i="97"/>
  <c r="O344" i="97"/>
  <c r="F343" i="97"/>
  <c r="G343" i="97"/>
  <c r="H343" i="97"/>
  <c r="J343" i="97"/>
  <c r="K343" i="97"/>
  <c r="L343" i="97"/>
  <c r="M343" i="97"/>
  <c r="N343" i="97"/>
  <c r="O343" i="97"/>
  <c r="E343" i="97"/>
  <c r="E344" i="97"/>
  <c r="E345" i="97"/>
  <c r="F342" i="97"/>
  <c r="G342" i="97"/>
  <c r="H342" i="97"/>
  <c r="I342" i="97"/>
  <c r="J342" i="97"/>
  <c r="K342" i="97"/>
  <c r="L342" i="97"/>
  <c r="M342" i="97"/>
  <c r="N342" i="97"/>
  <c r="O342" i="97"/>
  <c r="E342" i="97"/>
  <c r="O160" i="97"/>
  <c r="O159" i="97"/>
  <c r="O158" i="97"/>
  <c r="O157" i="97"/>
  <c r="N160" i="97"/>
  <c r="N159" i="97"/>
  <c r="N158" i="97"/>
  <c r="N157" i="97"/>
  <c r="M160" i="97"/>
  <c r="M159" i="97"/>
  <c r="M158" i="97"/>
  <c r="M157" i="97"/>
  <c r="L160" i="97"/>
  <c r="L159" i="97"/>
  <c r="L158" i="97"/>
  <c r="L157" i="97"/>
  <c r="K160" i="97"/>
  <c r="K159" i="97"/>
  <c r="K158" i="97"/>
  <c r="K157" i="97"/>
  <c r="J160" i="97"/>
  <c r="J159" i="97"/>
  <c r="J158" i="97"/>
  <c r="J157" i="97"/>
  <c r="I160" i="97"/>
  <c r="I159" i="97"/>
  <c r="I158" i="97"/>
  <c r="I157" i="97"/>
  <c r="H160" i="97"/>
  <c r="H159" i="97"/>
  <c r="H158" i="97"/>
  <c r="H157" i="97"/>
  <c r="G160" i="97"/>
  <c r="G159" i="97"/>
  <c r="G158" i="97"/>
  <c r="G157" i="97"/>
  <c r="F160" i="97"/>
  <c r="F159" i="97"/>
  <c r="F158" i="97"/>
  <c r="F157" i="97"/>
  <c r="E160" i="97"/>
  <c r="E159" i="97"/>
  <c r="E158" i="97"/>
  <c r="E157" i="97"/>
  <c r="D386" i="97" l="1"/>
  <c r="D387" i="97"/>
  <c r="D388" i="97"/>
  <c r="D389" i="97"/>
  <c r="D390" i="97"/>
  <c r="D391" i="97"/>
  <c r="D392" i="97"/>
  <c r="D393" i="97"/>
  <c r="D394" i="97"/>
  <c r="D395" i="97"/>
  <c r="K508" i="97" l="1"/>
  <c r="K448" i="97"/>
  <c r="K26" i="97"/>
  <c r="K27" i="97"/>
  <c r="K28" i="97"/>
  <c r="K25" i="97"/>
  <c r="J653" i="97"/>
  <c r="J654" i="97"/>
  <c r="J655" i="97"/>
  <c r="J656" i="97"/>
  <c r="J558" i="97"/>
  <c r="J559" i="97"/>
  <c r="J560" i="97"/>
  <c r="J561" i="97"/>
  <c r="J511" i="97"/>
  <c r="J510" i="97"/>
  <c r="J509" i="97"/>
  <c r="J508" i="97"/>
  <c r="J448" i="97"/>
  <c r="J449" i="97"/>
  <c r="J450" i="97"/>
  <c r="J451" i="97"/>
  <c r="J416" i="97"/>
  <c r="J415" i="97"/>
  <c r="J414" i="97"/>
  <c r="J413" i="97"/>
  <c r="J397" i="97"/>
  <c r="J398" i="97"/>
  <c r="J399" i="97"/>
  <c r="J400" i="97"/>
  <c r="J287" i="97"/>
  <c r="J288" i="97"/>
  <c r="J289" i="97"/>
  <c r="J290" i="97"/>
  <c r="J237" i="97"/>
  <c r="J238" i="97"/>
  <c r="J239" i="97"/>
  <c r="J240" i="97"/>
  <c r="J75" i="97"/>
  <c r="J76" i="97"/>
  <c r="J77" i="97"/>
  <c r="J78" i="97"/>
  <c r="J25" i="97"/>
  <c r="J26" i="97"/>
  <c r="J27" i="97"/>
  <c r="J28" i="97"/>
  <c r="K336" i="97" l="1"/>
  <c r="M510" i="97" l="1"/>
  <c r="M509" i="97"/>
  <c r="O511" i="97"/>
  <c r="N511" i="97"/>
  <c r="M511" i="97"/>
  <c r="L511" i="97"/>
  <c r="L510" i="97"/>
  <c r="O509" i="97"/>
  <c r="N509" i="97"/>
  <c r="L509" i="97"/>
  <c r="O508" i="97"/>
  <c r="N508" i="97"/>
  <c r="M508" i="97"/>
  <c r="L508" i="97"/>
  <c r="K509" i="97"/>
  <c r="K510" i="97"/>
  <c r="K511" i="97"/>
  <c r="O550" i="97"/>
  <c r="N550" i="97"/>
  <c r="N510" i="97" s="1"/>
  <c r="D551" i="97"/>
  <c r="D549" i="97"/>
  <c r="D548" i="97"/>
  <c r="M547" i="97"/>
  <c r="L547" i="97"/>
  <c r="K547" i="97"/>
  <c r="J547" i="97"/>
  <c r="I547" i="97"/>
  <c r="H547" i="97"/>
  <c r="G547" i="97"/>
  <c r="F547" i="97"/>
  <c r="E547" i="97"/>
  <c r="N547" i="97" l="1"/>
  <c r="D550" i="97"/>
  <c r="O510" i="97"/>
  <c r="O547" i="97"/>
  <c r="D547" i="97" s="1"/>
  <c r="K76" i="97"/>
  <c r="K75" i="97"/>
  <c r="N75" i="97"/>
  <c r="L336" i="97"/>
  <c r="K301" i="97"/>
  <c r="L78" i="97"/>
  <c r="M78" i="97"/>
  <c r="N78" i="97"/>
  <c r="O78" i="97"/>
  <c r="K78" i="97"/>
  <c r="L77" i="97"/>
  <c r="M77" i="97"/>
  <c r="N77" i="97"/>
  <c r="O77" i="97"/>
  <c r="K77" i="97"/>
  <c r="E75" i="97"/>
  <c r="F75" i="97"/>
  <c r="G75" i="97"/>
  <c r="H75" i="97"/>
  <c r="I75" i="97"/>
  <c r="E76" i="97"/>
  <c r="G76" i="97"/>
  <c r="H76" i="97"/>
  <c r="I76" i="97"/>
  <c r="L75" i="97"/>
  <c r="M75" i="97"/>
  <c r="O75" i="97"/>
  <c r="L76" i="97"/>
  <c r="M76" i="97"/>
  <c r="N76" i="97"/>
  <c r="O76" i="97"/>
  <c r="D148" i="97"/>
  <c r="D147" i="97"/>
  <c r="D150" i="97"/>
  <c r="O146" i="97"/>
  <c r="L146" i="97"/>
  <c r="K146" i="97"/>
  <c r="J146" i="97"/>
  <c r="I146" i="97"/>
  <c r="H146" i="97"/>
  <c r="G146" i="97"/>
  <c r="F146" i="97"/>
  <c r="E146" i="97"/>
  <c r="D144" i="97"/>
  <c r="D145" i="97"/>
  <c r="O141" i="97"/>
  <c r="L141" i="97"/>
  <c r="K141" i="97"/>
  <c r="J141" i="97"/>
  <c r="I141" i="97"/>
  <c r="H141" i="97"/>
  <c r="G141" i="97"/>
  <c r="F141" i="97"/>
  <c r="E141" i="97"/>
  <c r="D138" i="97"/>
  <c r="D137" i="97"/>
  <c r="D140" i="97"/>
  <c r="D139" i="97"/>
  <c r="O136" i="97"/>
  <c r="M136" i="97"/>
  <c r="L136" i="97"/>
  <c r="K136" i="97"/>
  <c r="J136" i="97"/>
  <c r="I136" i="97"/>
  <c r="H136" i="97"/>
  <c r="G136" i="97"/>
  <c r="F136" i="97"/>
  <c r="E136" i="97"/>
  <c r="N146" i="97" l="1"/>
  <c r="D143" i="97"/>
  <c r="N141" i="97"/>
  <c r="M141" i="97"/>
  <c r="D142" i="97"/>
  <c r="N136" i="97"/>
  <c r="D136" i="97" s="1"/>
  <c r="F502" i="97"/>
  <c r="G502" i="97"/>
  <c r="E502" i="97"/>
  <c r="F497" i="97"/>
  <c r="G497" i="97"/>
  <c r="H497" i="97"/>
  <c r="I497" i="97"/>
  <c r="E497" i="97"/>
  <c r="F492" i="97"/>
  <c r="G492" i="97"/>
  <c r="H492" i="97"/>
  <c r="I492" i="97"/>
  <c r="E492" i="97"/>
  <c r="F487" i="97"/>
  <c r="G487" i="97"/>
  <c r="H487" i="97"/>
  <c r="I487" i="97"/>
  <c r="E487" i="97"/>
  <c r="F482" i="97"/>
  <c r="G482" i="97"/>
  <c r="H482" i="97"/>
  <c r="I482" i="97"/>
  <c r="E482" i="97"/>
  <c r="F477" i="97"/>
  <c r="G477" i="97"/>
  <c r="H477" i="97"/>
  <c r="I477" i="97"/>
  <c r="E477" i="97"/>
  <c r="F472" i="97"/>
  <c r="G472" i="97"/>
  <c r="H472" i="97"/>
  <c r="I472" i="97"/>
  <c r="E472" i="97"/>
  <c r="M146" i="97" l="1"/>
  <c r="D146" i="97" s="1"/>
  <c r="D149" i="97"/>
  <c r="D141" i="97"/>
  <c r="F77" i="97"/>
  <c r="G77" i="97"/>
  <c r="H77" i="97"/>
  <c r="I77" i="97"/>
  <c r="E77" i="97"/>
  <c r="E287" i="97"/>
  <c r="K287" i="97"/>
  <c r="K282" i="97" s="1"/>
  <c r="L287" i="97"/>
  <c r="M287" i="97"/>
  <c r="N287" i="97"/>
  <c r="O287" i="97"/>
  <c r="K288" i="97"/>
  <c r="L288" i="97"/>
  <c r="M288" i="97"/>
  <c r="N288" i="97"/>
  <c r="O288" i="97"/>
  <c r="K289" i="97"/>
  <c r="L289" i="97"/>
  <c r="M289" i="97"/>
  <c r="N289" i="97"/>
  <c r="O289" i="97"/>
  <c r="K290" i="97"/>
  <c r="L290" i="97"/>
  <c r="M290" i="97"/>
  <c r="N290" i="97"/>
  <c r="O290" i="97"/>
  <c r="F287" i="97"/>
  <c r="G287" i="97"/>
  <c r="H287" i="97"/>
  <c r="I287" i="97"/>
  <c r="F288" i="97"/>
  <c r="G288" i="97"/>
  <c r="H288" i="97"/>
  <c r="I288" i="97"/>
  <c r="F289" i="97"/>
  <c r="G289" i="97"/>
  <c r="H289" i="97"/>
  <c r="I289" i="97"/>
  <c r="F290" i="97"/>
  <c r="G290" i="97"/>
  <c r="H290" i="97"/>
  <c r="I290" i="97"/>
  <c r="E288" i="97"/>
  <c r="E289" i="97"/>
  <c r="E290" i="97"/>
  <c r="F78" i="97"/>
  <c r="G78" i="97"/>
  <c r="H78" i="97"/>
  <c r="I78" i="97"/>
  <c r="E78" i="97"/>
  <c r="F653" i="97"/>
  <c r="G653" i="97"/>
  <c r="H653" i="97"/>
  <c r="I653" i="97"/>
  <c r="K653" i="97"/>
  <c r="L653" i="97"/>
  <c r="M653" i="97"/>
  <c r="N653" i="97"/>
  <c r="O653" i="97"/>
  <c r="F654" i="97"/>
  <c r="G654" i="97"/>
  <c r="H654" i="97"/>
  <c r="I654" i="97"/>
  <c r="K654" i="97"/>
  <c r="L654" i="97"/>
  <c r="M654" i="97"/>
  <c r="N654" i="97"/>
  <c r="O654" i="97"/>
  <c r="F655" i="97"/>
  <c r="G655" i="97"/>
  <c r="H655" i="97"/>
  <c r="I655" i="97"/>
  <c r="K655" i="97"/>
  <c r="L655" i="97"/>
  <c r="M655" i="97"/>
  <c r="N655" i="97"/>
  <c r="O655" i="97"/>
  <c r="F656" i="97"/>
  <c r="G656" i="97"/>
  <c r="H656" i="97"/>
  <c r="I656" i="97"/>
  <c r="K656" i="97"/>
  <c r="L656" i="97"/>
  <c r="M656" i="97"/>
  <c r="N656" i="97"/>
  <c r="O656" i="97"/>
  <c r="E654" i="97"/>
  <c r="E655" i="97"/>
  <c r="E656" i="97"/>
  <c r="E653" i="97"/>
  <c r="F448" i="97"/>
  <c r="G448" i="97"/>
  <c r="H448" i="97"/>
  <c r="I448" i="97"/>
  <c r="L448" i="97"/>
  <c r="M448" i="97"/>
  <c r="N448" i="97"/>
  <c r="O448" i="97"/>
  <c r="F449" i="97"/>
  <c r="G449" i="97"/>
  <c r="H449" i="97"/>
  <c r="I449" i="97"/>
  <c r="K449" i="97"/>
  <c r="L449" i="97"/>
  <c r="M449" i="97"/>
  <c r="N449" i="97"/>
  <c r="O449" i="97"/>
  <c r="F450" i="97"/>
  <c r="G450" i="97"/>
  <c r="H450" i="97"/>
  <c r="I450" i="97"/>
  <c r="K450" i="97"/>
  <c r="L450" i="97"/>
  <c r="M450" i="97"/>
  <c r="N450" i="97"/>
  <c r="O450" i="97"/>
  <c r="F451" i="97"/>
  <c r="G451" i="97"/>
  <c r="H451" i="97"/>
  <c r="I451" i="97"/>
  <c r="K451" i="97"/>
  <c r="L451" i="97"/>
  <c r="M451" i="97"/>
  <c r="N451" i="97"/>
  <c r="O451" i="97"/>
  <c r="E449" i="97"/>
  <c r="E450" i="97"/>
  <c r="E451" i="97"/>
  <c r="E448" i="97"/>
  <c r="E397" i="97" l="1"/>
  <c r="F397" i="97"/>
  <c r="G397" i="97"/>
  <c r="H397" i="97"/>
  <c r="I397" i="97"/>
  <c r="K397" i="97"/>
  <c r="L397" i="97"/>
  <c r="M397" i="97"/>
  <c r="N397" i="97"/>
  <c r="E398" i="97"/>
  <c r="F398" i="97"/>
  <c r="G398" i="97"/>
  <c r="H398" i="97"/>
  <c r="I398" i="97"/>
  <c r="K398" i="97"/>
  <c r="L398" i="97"/>
  <c r="M398" i="97"/>
  <c r="N398" i="97"/>
  <c r="E399" i="97"/>
  <c r="F399" i="97"/>
  <c r="G399" i="97"/>
  <c r="H399" i="97"/>
  <c r="I399" i="97"/>
  <c r="K399" i="97"/>
  <c r="L399" i="97"/>
  <c r="M399" i="97"/>
  <c r="N399" i="97"/>
  <c r="E400" i="97"/>
  <c r="F400" i="97"/>
  <c r="G400" i="97"/>
  <c r="H400" i="97"/>
  <c r="I400" i="97"/>
  <c r="K400" i="97"/>
  <c r="L400" i="97"/>
  <c r="M400" i="97"/>
  <c r="N400" i="97"/>
  <c r="O397" i="97"/>
  <c r="O398" i="97"/>
  <c r="O399" i="97"/>
  <c r="O400" i="97"/>
  <c r="H401" i="97"/>
  <c r="I401" i="97"/>
  <c r="J401" i="97"/>
  <c r="K401" i="97"/>
  <c r="L401" i="97"/>
  <c r="M401" i="97"/>
  <c r="N401" i="97"/>
  <c r="O401" i="97"/>
  <c r="L396" i="97" l="1"/>
  <c r="D400" i="97"/>
  <c r="F401" i="97"/>
  <c r="G401" i="97"/>
  <c r="D405" i="97"/>
  <c r="F396" i="97"/>
  <c r="G396" i="97"/>
  <c r="H396" i="97"/>
  <c r="I396" i="97"/>
  <c r="J396" i="97"/>
  <c r="M396" i="97"/>
  <c r="N396" i="97"/>
  <c r="O396" i="97"/>
  <c r="E396" i="97"/>
  <c r="D397" i="97" l="1"/>
  <c r="K396" i="97"/>
  <c r="D396" i="97" s="1"/>
  <c r="D398" i="97"/>
  <c r="D399" i="97"/>
  <c r="N27" i="97"/>
  <c r="K708" i="97"/>
  <c r="L708" i="97"/>
  <c r="M708" i="97"/>
  <c r="N708" i="97"/>
  <c r="O708" i="97"/>
  <c r="K709" i="97"/>
  <c r="L709" i="97"/>
  <c r="M709" i="97"/>
  <c r="N709" i="97"/>
  <c r="O709" i="97"/>
  <c r="K710" i="97"/>
  <c r="L710" i="97"/>
  <c r="M710" i="97"/>
  <c r="N710" i="97"/>
  <c r="O710" i="97"/>
  <c r="K711" i="97"/>
  <c r="L711" i="97"/>
  <c r="M711" i="97"/>
  <c r="N711" i="97"/>
  <c r="O711" i="97"/>
  <c r="J709" i="97"/>
  <c r="J710" i="97"/>
  <c r="J711" i="97"/>
  <c r="J708" i="97"/>
  <c r="K702" i="97"/>
  <c r="L702" i="97"/>
  <c r="M702" i="97"/>
  <c r="N702" i="97"/>
  <c r="O702" i="97"/>
  <c r="K683" i="97"/>
  <c r="L683" i="97"/>
  <c r="M683" i="97"/>
  <c r="N683" i="97"/>
  <c r="O683" i="97"/>
  <c r="K684" i="97"/>
  <c r="L684" i="97"/>
  <c r="M684" i="97"/>
  <c r="N684" i="97"/>
  <c r="O684" i="97"/>
  <c r="K685" i="97"/>
  <c r="L685" i="97"/>
  <c r="M685" i="97"/>
  <c r="N685" i="97"/>
  <c r="O685" i="97"/>
  <c r="K686" i="97"/>
  <c r="L686" i="97"/>
  <c r="M686" i="97"/>
  <c r="N686" i="97"/>
  <c r="O686" i="97"/>
  <c r="J684" i="97"/>
  <c r="J685" i="97"/>
  <c r="J686" i="97"/>
  <c r="J683" i="97"/>
  <c r="F648" i="97"/>
  <c r="G648" i="97"/>
  <c r="H648" i="97"/>
  <c r="I648" i="97"/>
  <c r="J648" i="97"/>
  <c r="K648" i="97"/>
  <c r="L648" i="97"/>
  <c r="M648" i="97"/>
  <c r="N648" i="97"/>
  <c r="O648" i="97"/>
  <c r="F649" i="97"/>
  <c r="G649" i="97"/>
  <c r="H649" i="97"/>
  <c r="I649" i="97"/>
  <c r="J649" i="97"/>
  <c r="K649" i="97"/>
  <c r="L649" i="97"/>
  <c r="M649" i="97"/>
  <c r="N649" i="97"/>
  <c r="O649" i="97"/>
  <c r="F650" i="97"/>
  <c r="G650" i="97"/>
  <c r="H650" i="97"/>
  <c r="I650" i="97"/>
  <c r="J650" i="97"/>
  <c r="K650" i="97"/>
  <c r="L650" i="97"/>
  <c r="M650" i="97"/>
  <c r="N650" i="97"/>
  <c r="O650" i="97"/>
  <c r="F651" i="97"/>
  <c r="G651" i="97"/>
  <c r="H651" i="97"/>
  <c r="I651" i="97"/>
  <c r="J651" i="97"/>
  <c r="K651" i="97"/>
  <c r="L651" i="97"/>
  <c r="M651" i="97"/>
  <c r="N651" i="97"/>
  <c r="O651" i="97"/>
  <c r="E649" i="97"/>
  <c r="E650" i="97"/>
  <c r="E651" i="97"/>
  <c r="E648" i="97"/>
  <c r="D17" i="97"/>
  <c r="D23" i="97"/>
  <c r="D30" i="97"/>
  <c r="D31" i="97"/>
  <c r="D32" i="97"/>
  <c r="D33" i="97"/>
  <c r="D35" i="97"/>
  <c r="D36" i="97"/>
  <c r="D37" i="97"/>
  <c r="D38" i="97"/>
  <c r="D40" i="97"/>
  <c r="D41" i="97"/>
  <c r="D42" i="97"/>
  <c r="D43" i="97"/>
  <c r="D45" i="97"/>
  <c r="D46" i="97"/>
  <c r="D47" i="97"/>
  <c r="D48" i="97"/>
  <c r="D50" i="97"/>
  <c r="D51" i="97"/>
  <c r="D52" i="97"/>
  <c r="D53" i="97"/>
  <c r="D55" i="97"/>
  <c r="D56" i="97"/>
  <c r="D57" i="97"/>
  <c r="D58" i="97"/>
  <c r="D60" i="97"/>
  <c r="D61" i="97"/>
  <c r="D62" i="97"/>
  <c r="D63" i="97"/>
  <c r="D65" i="97"/>
  <c r="D66" i="97"/>
  <c r="D67" i="97"/>
  <c r="D68" i="97"/>
  <c r="D80" i="97"/>
  <c r="D82" i="97"/>
  <c r="D83" i="97"/>
  <c r="D84" i="97"/>
  <c r="D85" i="97"/>
  <c r="D87" i="97"/>
  <c r="D88" i="97"/>
  <c r="D89" i="97"/>
  <c r="D90" i="97"/>
  <c r="D92" i="97"/>
  <c r="D93" i="97"/>
  <c r="D94" i="97"/>
  <c r="D95" i="97"/>
  <c r="D97" i="97"/>
  <c r="D99" i="97"/>
  <c r="D100" i="97"/>
  <c r="D102" i="97"/>
  <c r="D103" i="97"/>
  <c r="D104" i="97"/>
  <c r="D105" i="97"/>
  <c r="D107" i="97"/>
  <c r="D108" i="97"/>
  <c r="D109" i="97"/>
  <c r="D110" i="97"/>
  <c r="D152" i="97"/>
  <c r="D153" i="97"/>
  <c r="D154" i="97"/>
  <c r="D155" i="97"/>
  <c r="D162" i="97"/>
  <c r="D163" i="97"/>
  <c r="D164" i="97"/>
  <c r="D165" i="97"/>
  <c r="D167" i="97"/>
  <c r="D168" i="97"/>
  <c r="D169" i="97"/>
  <c r="D170" i="97"/>
  <c r="D172" i="97"/>
  <c r="D173" i="97"/>
  <c r="D174" i="97"/>
  <c r="D175" i="97"/>
  <c r="D177" i="97"/>
  <c r="D178" i="97"/>
  <c r="D179" i="97"/>
  <c r="D180" i="97"/>
  <c r="D182" i="97"/>
  <c r="D183" i="97"/>
  <c r="D184" i="97"/>
  <c r="D185" i="97"/>
  <c r="D187" i="97"/>
  <c r="D188" i="97"/>
  <c r="D189" i="97"/>
  <c r="D190" i="97"/>
  <c r="D192" i="97"/>
  <c r="D193" i="97"/>
  <c r="D194" i="97"/>
  <c r="D195" i="97"/>
  <c r="D197" i="97"/>
  <c r="D198" i="97"/>
  <c r="D199" i="97"/>
  <c r="D200" i="97"/>
  <c r="D202" i="97"/>
  <c r="D203" i="97"/>
  <c r="D204" i="97"/>
  <c r="D205" i="97"/>
  <c r="D207" i="97"/>
  <c r="D208" i="97"/>
  <c r="D209" i="97"/>
  <c r="D210" i="97"/>
  <c r="D212" i="97"/>
  <c r="D213" i="97"/>
  <c r="D214" i="97"/>
  <c r="D215" i="97"/>
  <c r="D217" i="97"/>
  <c r="D218" i="97"/>
  <c r="D219" i="97"/>
  <c r="D220" i="97"/>
  <c r="D222" i="97"/>
  <c r="D223" i="97"/>
  <c r="D224" i="97"/>
  <c r="D225" i="97"/>
  <c r="D232" i="97"/>
  <c r="D233" i="97"/>
  <c r="D234" i="97"/>
  <c r="D235" i="97"/>
  <c r="D242" i="97"/>
  <c r="D243" i="97"/>
  <c r="D244" i="97"/>
  <c r="D245" i="97"/>
  <c r="D247" i="97"/>
  <c r="D248" i="97"/>
  <c r="D250" i="97"/>
  <c r="D252" i="97"/>
  <c r="D253" i="97"/>
  <c r="D254" i="97"/>
  <c r="D255" i="97"/>
  <c r="D262" i="97"/>
  <c r="D263" i="97"/>
  <c r="D264" i="97"/>
  <c r="D267" i="97"/>
  <c r="D268" i="97"/>
  <c r="D269" i="97"/>
  <c r="D270" i="97"/>
  <c r="D272" i="97"/>
  <c r="D273" i="97"/>
  <c r="D274" i="97"/>
  <c r="D275" i="97"/>
  <c r="D292" i="97"/>
  <c r="D293" i="97"/>
  <c r="D294" i="97"/>
  <c r="D295" i="97"/>
  <c r="D297" i="97"/>
  <c r="D298" i="97"/>
  <c r="D299" i="97"/>
  <c r="D300" i="97"/>
  <c r="D302" i="97"/>
  <c r="D303" i="97"/>
  <c r="D304" i="97"/>
  <c r="D305" i="97"/>
  <c r="D307" i="97"/>
  <c r="D308" i="97"/>
  <c r="D309" i="97"/>
  <c r="D310" i="97"/>
  <c r="D312" i="97"/>
  <c r="D313" i="97"/>
  <c r="D314" i="97"/>
  <c r="D315" i="97"/>
  <c r="D317" i="97"/>
  <c r="D318" i="97"/>
  <c r="D319" i="97"/>
  <c r="D320" i="97"/>
  <c r="D322" i="97"/>
  <c r="D323" i="97"/>
  <c r="D324" i="97"/>
  <c r="D325" i="97"/>
  <c r="D327" i="97"/>
  <c r="D328" i="97"/>
  <c r="D329" i="97"/>
  <c r="D330" i="97"/>
  <c r="D332" i="97"/>
  <c r="D333" i="97"/>
  <c r="D334" i="97"/>
  <c r="D335" i="97"/>
  <c r="D337" i="97"/>
  <c r="D338" i="97"/>
  <c r="D339" i="97"/>
  <c r="D340" i="97"/>
  <c r="D112" i="97"/>
  <c r="D113" i="97"/>
  <c r="D114" i="97"/>
  <c r="D115" i="97"/>
  <c r="D117" i="97"/>
  <c r="D118" i="97"/>
  <c r="D119" i="97"/>
  <c r="D120" i="97"/>
  <c r="D122" i="97"/>
  <c r="D123" i="97"/>
  <c r="D124" i="97"/>
  <c r="D125" i="97"/>
  <c r="D127" i="97"/>
  <c r="D128" i="97"/>
  <c r="D129" i="97"/>
  <c r="D130" i="97"/>
  <c r="D132" i="97"/>
  <c r="D133" i="97"/>
  <c r="D134" i="97"/>
  <c r="D135" i="97"/>
  <c r="D347" i="97"/>
  <c r="D350" i="97"/>
  <c r="D352" i="97"/>
  <c r="D355" i="97"/>
  <c r="D357" i="97"/>
  <c r="D360" i="97"/>
  <c r="D362" i="97"/>
  <c r="D365" i="97"/>
  <c r="D367" i="97"/>
  <c r="D370" i="97"/>
  <c r="D372" i="97"/>
  <c r="D375" i="97"/>
  <c r="D377" i="97"/>
  <c r="D378" i="97"/>
  <c r="D379" i="97"/>
  <c r="D380" i="97"/>
  <c r="D382" i="97"/>
  <c r="D383" i="97"/>
  <c r="D384" i="97"/>
  <c r="D385" i="97"/>
  <c r="D411" i="97"/>
  <c r="D418" i="97"/>
  <c r="D420" i="97"/>
  <c r="D423" i="97"/>
  <c r="D424" i="97"/>
  <c r="D425" i="97"/>
  <c r="D426" i="97"/>
  <c r="D428" i="97"/>
  <c r="D429" i="97"/>
  <c r="D430" i="97"/>
  <c r="D431" i="97"/>
  <c r="D433" i="97"/>
  <c r="D434" i="97"/>
  <c r="D435" i="97"/>
  <c r="D436" i="97"/>
  <c r="D438" i="97"/>
  <c r="D439" i="97"/>
  <c r="D440" i="97"/>
  <c r="D441" i="97"/>
  <c r="D453" i="97"/>
  <c r="D454" i="97"/>
  <c r="D455" i="97"/>
  <c r="D456" i="97"/>
  <c r="D458" i="97"/>
  <c r="D459" i="97"/>
  <c r="D460" i="97"/>
  <c r="D461" i="97"/>
  <c r="D463" i="97"/>
  <c r="D464" i="97"/>
  <c r="D465" i="97"/>
  <c r="D466" i="97"/>
  <c r="D468" i="97"/>
  <c r="D469" i="97"/>
  <c r="D470" i="97"/>
  <c r="D471" i="97"/>
  <c r="D503" i="97"/>
  <c r="D504" i="97"/>
  <c r="D505" i="97"/>
  <c r="D506" i="97"/>
  <c r="D513" i="97"/>
  <c r="D514" i="97"/>
  <c r="D515" i="97"/>
  <c r="D516" i="97"/>
  <c r="D518" i="97"/>
  <c r="D519" i="97"/>
  <c r="D521" i="97"/>
  <c r="D523" i="97"/>
  <c r="D524" i="97"/>
  <c r="D525" i="97"/>
  <c r="D526" i="97"/>
  <c r="D528" i="97"/>
  <c r="D529" i="97"/>
  <c r="D531" i="97"/>
  <c r="D533" i="97"/>
  <c r="D534" i="97"/>
  <c r="D535" i="97"/>
  <c r="D536" i="97"/>
  <c r="D538" i="97"/>
  <c r="D539" i="97"/>
  <c r="D540" i="97"/>
  <c r="D541" i="97"/>
  <c r="D543" i="97"/>
  <c r="D544" i="97"/>
  <c r="D545" i="97"/>
  <c r="D546" i="97"/>
  <c r="D553" i="97"/>
  <c r="D554" i="97"/>
  <c r="D555" i="97"/>
  <c r="D556" i="97"/>
  <c r="D563" i="97"/>
  <c r="D564" i="97"/>
  <c r="D565" i="97"/>
  <c r="D566" i="97"/>
  <c r="D568" i="97"/>
  <c r="D569" i="97"/>
  <c r="D570" i="97"/>
  <c r="D571" i="97"/>
  <c r="D578" i="97"/>
  <c r="D579" i="97"/>
  <c r="D580" i="97"/>
  <c r="D583" i="97"/>
  <c r="D584" i="97"/>
  <c r="D585" i="97"/>
  <c r="D586" i="97"/>
  <c r="D593" i="97"/>
  <c r="D594" i="97"/>
  <c r="D595" i="97"/>
  <c r="D596" i="97"/>
  <c r="D603" i="97"/>
  <c r="D604" i="97"/>
  <c r="D608" i="97"/>
  <c r="D609" i="97"/>
  <c r="D613" i="97"/>
  <c r="D614" i="97"/>
  <c r="D615" i="97"/>
  <c r="D616" i="97"/>
  <c r="D618" i="97"/>
  <c r="D619" i="97"/>
  <c r="D620" i="97"/>
  <c r="D621" i="97"/>
  <c r="D623" i="97"/>
  <c r="D624" i="97"/>
  <c r="D626" i="97"/>
  <c r="D628" i="97"/>
  <c r="D629" i="97"/>
  <c r="D630" i="97"/>
  <c r="D631" i="97"/>
  <c r="D633" i="97"/>
  <c r="D634" i="97"/>
  <c r="D635" i="97"/>
  <c r="D636" i="97"/>
  <c r="D638" i="97"/>
  <c r="D639" i="97"/>
  <c r="D640" i="97"/>
  <c r="D641" i="97"/>
  <c r="D643" i="97"/>
  <c r="D644" i="97"/>
  <c r="D645" i="97"/>
  <c r="D646" i="97"/>
  <c r="D653" i="97"/>
  <c r="D654" i="97"/>
  <c r="D655" i="97"/>
  <c r="D656" i="97"/>
  <c r="D658" i="97"/>
  <c r="D659" i="97"/>
  <c r="D660" i="97"/>
  <c r="D661" i="97"/>
  <c r="D663" i="97"/>
  <c r="D664" i="97"/>
  <c r="D665" i="97"/>
  <c r="D666" i="97"/>
  <c r="D668" i="97"/>
  <c r="D669" i="97"/>
  <c r="D670" i="97"/>
  <c r="D671" i="97"/>
  <c r="D673" i="97"/>
  <c r="D674" i="97"/>
  <c r="D675" i="97"/>
  <c r="D676" i="97"/>
  <c r="D473" i="97"/>
  <c r="D474" i="97"/>
  <c r="D475" i="97"/>
  <c r="D476" i="97"/>
  <c r="D478" i="97"/>
  <c r="D479" i="97"/>
  <c r="D480" i="97"/>
  <c r="D481" i="97"/>
  <c r="D483" i="97"/>
  <c r="D484" i="97"/>
  <c r="D485" i="97"/>
  <c r="D486" i="97"/>
  <c r="D488" i="97"/>
  <c r="D489" i="97"/>
  <c r="D490" i="97"/>
  <c r="D491" i="97"/>
  <c r="D493" i="97"/>
  <c r="D494" i="97"/>
  <c r="D495" i="97"/>
  <c r="D496" i="97"/>
  <c r="D498" i="97"/>
  <c r="D499" i="97"/>
  <c r="D500" i="97"/>
  <c r="D501" i="97"/>
  <c r="D678" i="97"/>
  <c r="D679" i="97"/>
  <c r="D680" i="97"/>
  <c r="D681" i="97"/>
  <c r="D688" i="97"/>
  <c r="D689" i="97"/>
  <c r="D690" i="97"/>
  <c r="D691" i="97"/>
  <c r="D693" i="97"/>
  <c r="D694" i="97"/>
  <c r="D695" i="97"/>
  <c r="D696" i="97"/>
  <c r="D698" i="97"/>
  <c r="D699" i="97"/>
  <c r="D700" i="97"/>
  <c r="D701" i="97"/>
  <c r="D703" i="97"/>
  <c r="D704" i="97"/>
  <c r="D705" i="97"/>
  <c r="D706" i="97"/>
  <c r="D713" i="97"/>
  <c r="D714" i="97"/>
  <c r="D715" i="97"/>
  <c r="D716" i="97"/>
  <c r="D718" i="97"/>
  <c r="D719" i="97"/>
  <c r="D720" i="97"/>
  <c r="D721" i="97"/>
  <c r="D723" i="97"/>
  <c r="D724" i="97"/>
  <c r="D725" i="97"/>
  <c r="D726" i="97"/>
  <c r="D728" i="97"/>
  <c r="D729" i="97"/>
  <c r="D730" i="97"/>
  <c r="D731" i="97"/>
  <c r="D733" i="97"/>
  <c r="D734" i="97"/>
  <c r="D735" i="97"/>
  <c r="D736" i="97"/>
  <c r="D738" i="97"/>
  <c r="D739" i="97"/>
  <c r="D740" i="97"/>
  <c r="D741" i="97"/>
  <c r="D743" i="97"/>
  <c r="D744" i="97"/>
  <c r="D745" i="97"/>
  <c r="D746" i="97"/>
  <c r="D748" i="97"/>
  <c r="D749" i="97"/>
  <c r="D750" i="97"/>
  <c r="D751" i="97"/>
  <c r="D753" i="97"/>
  <c r="D754" i="97"/>
  <c r="D755" i="97"/>
  <c r="D756" i="97"/>
  <c r="K598" i="97"/>
  <c r="L598" i="97"/>
  <c r="M598" i="97"/>
  <c r="N598" i="97"/>
  <c r="O598" i="97"/>
  <c r="K599" i="97"/>
  <c r="L599" i="97"/>
  <c r="M599" i="97"/>
  <c r="N599" i="97"/>
  <c r="O599" i="97"/>
  <c r="K601" i="97"/>
  <c r="L601" i="97"/>
  <c r="M601" i="97"/>
  <c r="N601" i="97"/>
  <c r="O601" i="97"/>
  <c r="J599" i="97"/>
  <c r="J600" i="97"/>
  <c r="J601" i="97"/>
  <c r="J598" i="97"/>
  <c r="J588" i="97"/>
  <c r="K573" i="97"/>
  <c r="L573" i="97"/>
  <c r="M573" i="97"/>
  <c r="N573" i="97"/>
  <c r="O573" i="97"/>
  <c r="K574" i="97"/>
  <c r="L574" i="97"/>
  <c r="M574" i="97"/>
  <c r="N574" i="97"/>
  <c r="O574" i="97"/>
  <c r="K575" i="97"/>
  <c r="L575" i="97"/>
  <c r="M575" i="97"/>
  <c r="N575" i="97"/>
  <c r="O575" i="97"/>
  <c r="K576" i="97"/>
  <c r="L576" i="97"/>
  <c r="M576" i="97"/>
  <c r="N576" i="97"/>
  <c r="O576" i="97"/>
  <c r="J574" i="97"/>
  <c r="J575" i="97"/>
  <c r="J576" i="97"/>
  <c r="J573" i="97"/>
  <c r="K413" i="97"/>
  <c r="L413" i="97"/>
  <c r="M413" i="97"/>
  <c r="N413" i="97"/>
  <c r="O413" i="97"/>
  <c r="K414" i="97"/>
  <c r="M414" i="97"/>
  <c r="N414" i="97"/>
  <c r="O414" i="97"/>
  <c r="K415" i="97"/>
  <c r="L415" i="97"/>
  <c r="M415" i="97"/>
  <c r="N415" i="97"/>
  <c r="O415" i="97"/>
  <c r="K416" i="97"/>
  <c r="L416" i="97"/>
  <c r="M416" i="97"/>
  <c r="N416" i="97"/>
  <c r="O416" i="97"/>
  <c r="J282" i="97"/>
  <c r="J277" i="97" s="1"/>
  <c r="F282" i="97"/>
  <c r="F277" i="97" s="1"/>
  <c r="G282" i="97"/>
  <c r="G277" i="97" s="1"/>
  <c r="H282" i="97"/>
  <c r="H277" i="97" s="1"/>
  <c r="I282" i="97"/>
  <c r="I277" i="97" s="1"/>
  <c r="M282" i="97"/>
  <c r="M277" i="97" s="1"/>
  <c r="N282" i="97"/>
  <c r="N277" i="97" s="1"/>
  <c r="O282" i="97"/>
  <c r="O277" i="97" s="1"/>
  <c r="L285" i="97"/>
  <c r="L280" i="97" s="1"/>
  <c r="O381" i="97"/>
  <c r="N381" i="97"/>
  <c r="M381" i="97"/>
  <c r="L381" i="97"/>
  <c r="K381" i="97"/>
  <c r="J381" i="97"/>
  <c r="I381" i="97"/>
  <c r="H381" i="97"/>
  <c r="G381" i="97"/>
  <c r="F381" i="97"/>
  <c r="E381" i="97"/>
  <c r="K257" i="97"/>
  <c r="L257" i="97"/>
  <c r="M257" i="97"/>
  <c r="N257" i="97"/>
  <c r="O257" i="97"/>
  <c r="K258" i="97"/>
  <c r="L258" i="97"/>
  <c r="M258" i="97"/>
  <c r="N258" i="97"/>
  <c r="O258" i="97"/>
  <c r="K259" i="97"/>
  <c r="L259" i="97"/>
  <c r="M259" i="97"/>
  <c r="N259" i="97"/>
  <c r="O259" i="97"/>
  <c r="K260" i="97"/>
  <c r="L260" i="97"/>
  <c r="M260" i="97"/>
  <c r="N260" i="97"/>
  <c r="O260" i="97"/>
  <c r="J258" i="97"/>
  <c r="J259" i="97"/>
  <c r="J260" i="97"/>
  <c r="J257" i="97"/>
  <c r="L25" i="97"/>
  <c r="M25" i="97"/>
  <c r="N25" i="97"/>
  <c r="O25" i="97"/>
  <c r="L26" i="97"/>
  <c r="M26" i="97"/>
  <c r="N26" i="97"/>
  <c r="O26" i="97"/>
  <c r="L27" i="97"/>
  <c r="M27" i="97"/>
  <c r="O27" i="97"/>
  <c r="L28" i="97"/>
  <c r="M28" i="97"/>
  <c r="N28" i="97"/>
  <c r="O28" i="97"/>
  <c r="O610" i="97"/>
  <c r="N610" i="97"/>
  <c r="M610" i="97"/>
  <c r="L610" i="97"/>
  <c r="O605" i="97"/>
  <c r="N605" i="97"/>
  <c r="M605" i="97"/>
  <c r="M600" i="97" s="1"/>
  <c r="L605" i="97"/>
  <c r="K610" i="97"/>
  <c r="K605" i="97"/>
  <c r="O600" i="97" l="1"/>
  <c r="K600" i="97"/>
  <c r="N600" i="97"/>
  <c r="N707" i="97"/>
  <c r="O707" i="97"/>
  <c r="K707" i="97"/>
  <c r="M707" i="97"/>
  <c r="D381" i="97"/>
  <c r="D610" i="97"/>
  <c r="J707" i="97"/>
  <c r="L707" i="97"/>
  <c r="O285" i="97"/>
  <c r="O280" i="97" s="1"/>
  <c r="K285" i="97"/>
  <c r="K280" i="97" s="1"/>
  <c r="G285" i="97"/>
  <c r="G280" i="97" s="1"/>
  <c r="N285" i="97"/>
  <c r="N280" i="97" s="1"/>
  <c r="F285" i="97"/>
  <c r="F280" i="97" s="1"/>
  <c r="H284" i="97"/>
  <c r="H279" i="97" s="1"/>
  <c r="J283" i="97"/>
  <c r="J278" i="97" s="1"/>
  <c r="L282" i="97"/>
  <c r="L277" i="97" s="1"/>
  <c r="D605" i="97"/>
  <c r="D287" i="97"/>
  <c r="K277" i="97"/>
  <c r="D404" i="97"/>
  <c r="E285" i="97"/>
  <c r="E280" i="97" s="1"/>
  <c r="J285" i="97"/>
  <c r="J280" i="97" s="1"/>
  <c r="F283" i="97"/>
  <c r="F278" i="97" s="1"/>
  <c r="M284" i="97"/>
  <c r="M279" i="97" s="1"/>
  <c r="G283" i="97"/>
  <c r="G278" i="97" s="1"/>
  <c r="I285" i="97"/>
  <c r="I280" i="97" s="1"/>
  <c r="O284" i="97"/>
  <c r="O279" i="97" s="1"/>
  <c r="K284" i="97"/>
  <c r="K279" i="97" s="1"/>
  <c r="M283" i="97"/>
  <c r="M278" i="97" s="1"/>
  <c r="L284" i="97"/>
  <c r="L279" i="97" s="1"/>
  <c r="N283" i="97"/>
  <c r="N278" i="97" s="1"/>
  <c r="D288" i="97"/>
  <c r="J284" i="97"/>
  <c r="J279" i="97" s="1"/>
  <c r="F284" i="97"/>
  <c r="F279" i="97" s="1"/>
  <c r="L283" i="97"/>
  <c r="L278" i="97" s="1"/>
  <c r="D342" i="97"/>
  <c r="E282" i="97"/>
  <c r="E277" i="97" s="1"/>
  <c r="D345" i="97"/>
  <c r="O283" i="97"/>
  <c r="O278" i="97" s="1"/>
  <c r="K283" i="97"/>
  <c r="K278" i="97" s="1"/>
  <c r="E283" i="97"/>
  <c r="E278" i="97" s="1"/>
  <c r="D289" i="97"/>
  <c r="M285" i="97"/>
  <c r="M280" i="97" s="1"/>
  <c r="G284" i="97"/>
  <c r="G279" i="97" s="1"/>
  <c r="D290" i="97"/>
  <c r="H285" i="97"/>
  <c r="H280" i="97" s="1"/>
  <c r="N284" i="97"/>
  <c r="N279" i="97" s="1"/>
  <c r="H283" i="97"/>
  <c r="H278" i="97" s="1"/>
  <c r="E284" i="97"/>
  <c r="E279" i="97" s="1"/>
  <c r="F281" i="97" l="1"/>
  <c r="N281" i="97"/>
  <c r="J281" i="97"/>
  <c r="D403" i="97"/>
  <c r="G281" i="97"/>
  <c r="M281" i="97"/>
  <c r="L281" i="97"/>
  <c r="O281" i="97"/>
  <c r="H281" i="97"/>
  <c r="D280" i="97"/>
  <c r="K281" i="97"/>
  <c r="D282" i="97"/>
  <c r="E281" i="97"/>
  <c r="D285" i="97"/>
  <c r="D157" i="97" l="1"/>
  <c r="E401" i="97"/>
  <c r="D401" i="97" s="1"/>
  <c r="D402" i="97"/>
  <c r="D158" i="97"/>
  <c r="D160" i="97"/>
  <c r="D159" i="97"/>
  <c r="D277" i="97"/>
  <c r="E652" i="97"/>
  <c r="O542" i="97"/>
  <c r="N542" i="97"/>
  <c r="M542" i="97"/>
  <c r="L542" i="97"/>
  <c r="K542" i="97"/>
  <c r="J542" i="97"/>
  <c r="I542" i="97"/>
  <c r="H542" i="97"/>
  <c r="G542" i="97"/>
  <c r="F542" i="97"/>
  <c r="E542" i="97"/>
  <c r="O497" i="97"/>
  <c r="N497" i="97"/>
  <c r="M497" i="97"/>
  <c r="L497" i="97"/>
  <c r="K497" i="97"/>
  <c r="J497" i="97"/>
  <c r="D542" i="97" l="1"/>
  <c r="D497" i="97"/>
  <c r="O472" i="97"/>
  <c r="N472" i="97"/>
  <c r="M472" i="97"/>
  <c r="L472" i="97"/>
  <c r="K472" i="97"/>
  <c r="J472" i="97"/>
  <c r="O477" i="97"/>
  <c r="N477" i="97"/>
  <c r="M477" i="97"/>
  <c r="L477" i="97"/>
  <c r="K477" i="97"/>
  <c r="J477" i="97"/>
  <c r="O482" i="97"/>
  <c r="N482" i="97"/>
  <c r="M482" i="97"/>
  <c r="L482" i="97"/>
  <c r="K482" i="97"/>
  <c r="J482" i="97"/>
  <c r="O487" i="97"/>
  <c r="N487" i="97"/>
  <c r="M487" i="97"/>
  <c r="L487" i="97"/>
  <c r="K487" i="97"/>
  <c r="J487" i="97"/>
  <c r="J492" i="97"/>
  <c r="K492" i="97"/>
  <c r="L492" i="97"/>
  <c r="M492" i="97"/>
  <c r="N492" i="97"/>
  <c r="O492" i="97"/>
  <c r="M417" i="97"/>
  <c r="N417" i="97"/>
  <c r="O417" i="97"/>
  <c r="M286" i="97"/>
  <c r="K111" i="97"/>
  <c r="L111" i="97"/>
  <c r="M111" i="97"/>
  <c r="N111" i="97"/>
  <c r="O111" i="97"/>
  <c r="J111" i="97"/>
  <c r="K376" i="97"/>
  <c r="L376" i="97"/>
  <c r="M376" i="97"/>
  <c r="N376" i="97"/>
  <c r="O376" i="97"/>
  <c r="J376" i="97"/>
  <c r="K371" i="97"/>
  <c r="L371" i="97"/>
  <c r="M371" i="97"/>
  <c r="N371" i="97"/>
  <c r="O371" i="97"/>
  <c r="K366" i="97"/>
  <c r="L366" i="97"/>
  <c r="M366" i="97"/>
  <c r="N366" i="97"/>
  <c r="O366" i="97"/>
  <c r="K361" i="97"/>
  <c r="L361" i="97"/>
  <c r="M361" i="97"/>
  <c r="N361" i="97"/>
  <c r="O361" i="97"/>
  <c r="J361" i="97"/>
  <c r="K356" i="97"/>
  <c r="L356" i="97"/>
  <c r="M356" i="97"/>
  <c r="N356" i="97"/>
  <c r="O356" i="97"/>
  <c r="J356" i="97"/>
  <c r="K351" i="97"/>
  <c r="L351" i="97"/>
  <c r="M351" i="97"/>
  <c r="N351" i="97"/>
  <c r="O351" i="97"/>
  <c r="K346" i="97"/>
  <c r="L346" i="97"/>
  <c r="M346" i="97"/>
  <c r="N346" i="97"/>
  <c r="O346" i="97"/>
  <c r="K131" i="97"/>
  <c r="L131" i="97"/>
  <c r="M131" i="97"/>
  <c r="N131" i="97"/>
  <c r="O131" i="97"/>
  <c r="K126" i="97"/>
  <c r="L126" i="97"/>
  <c r="M126" i="97"/>
  <c r="N126" i="97"/>
  <c r="O126" i="97"/>
  <c r="K121" i="97"/>
  <c r="L121" i="97"/>
  <c r="M121" i="97"/>
  <c r="N121" i="97"/>
  <c r="O121" i="97"/>
  <c r="M116" i="97"/>
  <c r="N116" i="97"/>
  <c r="O116" i="97"/>
  <c r="J116" i="97"/>
  <c r="K116" i="97"/>
  <c r="M336" i="97"/>
  <c r="N336" i="97"/>
  <c r="O336" i="97"/>
  <c r="J336" i="97"/>
  <c r="K331" i="97"/>
  <c r="L331" i="97"/>
  <c r="M331" i="97"/>
  <c r="N331" i="97"/>
  <c r="O331" i="97"/>
  <c r="K326" i="97"/>
  <c r="L326" i="97"/>
  <c r="M326" i="97"/>
  <c r="N326" i="97"/>
  <c r="O326" i="97"/>
  <c r="K321" i="97"/>
  <c r="L321" i="97"/>
  <c r="M321" i="97"/>
  <c r="N321" i="97"/>
  <c r="O321" i="97"/>
  <c r="K316" i="97"/>
  <c r="L316" i="97"/>
  <c r="M316" i="97"/>
  <c r="N316" i="97"/>
  <c r="O316" i="97"/>
  <c r="K311" i="97"/>
  <c r="L311" i="97"/>
  <c r="M311" i="97"/>
  <c r="N311" i="97"/>
  <c r="O311" i="97"/>
  <c r="K306" i="97"/>
  <c r="L306" i="97"/>
  <c r="M306" i="97"/>
  <c r="N306" i="97"/>
  <c r="O306" i="97"/>
  <c r="L301" i="97"/>
  <c r="M301" i="97"/>
  <c r="N301" i="97"/>
  <c r="O301" i="97"/>
  <c r="K296" i="97"/>
  <c r="L296" i="97"/>
  <c r="M296" i="97"/>
  <c r="N296" i="97"/>
  <c r="O296" i="97"/>
  <c r="K291" i="97"/>
  <c r="L291" i="97"/>
  <c r="M291" i="97"/>
  <c r="N291" i="97"/>
  <c r="O291" i="97"/>
  <c r="K271" i="97"/>
  <c r="L271" i="97"/>
  <c r="M271" i="97"/>
  <c r="N271" i="97"/>
  <c r="O271" i="97"/>
  <c r="K266" i="97"/>
  <c r="L266" i="97"/>
  <c r="M266" i="97"/>
  <c r="N266" i="97"/>
  <c r="O266" i="97"/>
  <c r="K261" i="97"/>
  <c r="L261" i="97"/>
  <c r="K251" i="97"/>
  <c r="L251" i="97"/>
  <c r="M251" i="97"/>
  <c r="N251" i="97"/>
  <c r="O251" i="97"/>
  <c r="K241" i="97"/>
  <c r="L241" i="97"/>
  <c r="M241" i="97"/>
  <c r="N241" i="97"/>
  <c r="O241" i="97"/>
  <c r="K231" i="97"/>
  <c r="L231" i="97"/>
  <c r="M231" i="97"/>
  <c r="N231" i="97"/>
  <c r="O231" i="97"/>
  <c r="K221" i="97"/>
  <c r="L221" i="97"/>
  <c r="M221" i="97"/>
  <c r="N221" i="97"/>
  <c r="O221" i="97"/>
  <c r="K211" i="97"/>
  <c r="L211" i="97"/>
  <c r="M211" i="97"/>
  <c r="N211" i="97"/>
  <c r="O211" i="97"/>
  <c r="K206" i="97"/>
  <c r="L206" i="97"/>
  <c r="M206" i="97"/>
  <c r="N206" i="97"/>
  <c r="O206" i="97"/>
  <c r="K201" i="97"/>
  <c r="L201" i="97"/>
  <c r="M201" i="97"/>
  <c r="N201" i="97"/>
  <c r="O201" i="97"/>
  <c r="K196" i="97"/>
  <c r="L196" i="97"/>
  <c r="M196" i="97"/>
  <c r="N196" i="97"/>
  <c r="O196" i="97"/>
  <c r="K191" i="97"/>
  <c r="L191" i="97"/>
  <c r="M191" i="97"/>
  <c r="N191" i="97"/>
  <c r="O191" i="97"/>
  <c r="F186" i="97"/>
  <c r="G186" i="97"/>
  <c r="H186" i="97"/>
  <c r="I186" i="97"/>
  <c r="J186" i="97"/>
  <c r="K186" i="97"/>
  <c r="L186" i="97"/>
  <c r="M186" i="97"/>
  <c r="N186" i="97"/>
  <c r="O186" i="97"/>
  <c r="F181" i="97"/>
  <c r="G181" i="97"/>
  <c r="H181" i="97"/>
  <c r="I181" i="97"/>
  <c r="J181" i="97"/>
  <c r="K181" i="97"/>
  <c r="L181" i="97"/>
  <c r="M181" i="97"/>
  <c r="N181" i="97"/>
  <c r="O181" i="97"/>
  <c r="F176" i="97"/>
  <c r="G176" i="97"/>
  <c r="H176" i="97"/>
  <c r="I176" i="97"/>
  <c r="J176" i="97"/>
  <c r="K176" i="97"/>
  <c r="L176" i="97"/>
  <c r="M176" i="97"/>
  <c r="N176" i="97"/>
  <c r="O176" i="97"/>
  <c r="F171" i="97"/>
  <c r="G171" i="97"/>
  <c r="H171" i="97"/>
  <c r="I171" i="97"/>
  <c r="J171" i="97"/>
  <c r="K171" i="97"/>
  <c r="L171" i="97"/>
  <c r="M171" i="97"/>
  <c r="N171" i="97"/>
  <c r="O171" i="97"/>
  <c r="F166" i="97"/>
  <c r="G166" i="97"/>
  <c r="H166" i="97"/>
  <c r="I166" i="97"/>
  <c r="J166" i="97"/>
  <c r="K166" i="97"/>
  <c r="L166" i="97"/>
  <c r="M166" i="97"/>
  <c r="N166" i="97"/>
  <c r="O166" i="97"/>
  <c r="F161" i="97"/>
  <c r="G161" i="97"/>
  <c r="H161" i="97"/>
  <c r="I161" i="97"/>
  <c r="J161" i="97"/>
  <c r="K161" i="97"/>
  <c r="L161" i="97"/>
  <c r="M161" i="97"/>
  <c r="N161" i="97"/>
  <c r="O161" i="97"/>
  <c r="F151" i="97"/>
  <c r="G151" i="97"/>
  <c r="H151" i="97"/>
  <c r="I151" i="97"/>
  <c r="J151" i="97"/>
  <c r="K151" i="97"/>
  <c r="L151" i="97"/>
  <c r="M151" i="97"/>
  <c r="N151" i="97"/>
  <c r="O151" i="97"/>
  <c r="F106" i="97"/>
  <c r="G106" i="97"/>
  <c r="H106" i="97"/>
  <c r="I106" i="97"/>
  <c r="J106" i="97"/>
  <c r="K106" i="97"/>
  <c r="L106" i="97"/>
  <c r="M106" i="97"/>
  <c r="N106" i="97"/>
  <c r="O106" i="97"/>
  <c r="F101" i="97"/>
  <c r="G101" i="97"/>
  <c r="H101" i="97"/>
  <c r="I101" i="97"/>
  <c r="J101" i="97"/>
  <c r="K101" i="97"/>
  <c r="L101" i="97"/>
  <c r="M101" i="97"/>
  <c r="N101" i="97"/>
  <c r="O101" i="97"/>
  <c r="G96" i="97"/>
  <c r="H96" i="97"/>
  <c r="I96" i="97"/>
  <c r="J96" i="97"/>
  <c r="K96" i="97"/>
  <c r="L96" i="97"/>
  <c r="M96" i="97"/>
  <c r="N96" i="97"/>
  <c r="O96" i="97"/>
  <c r="E96" i="97"/>
  <c r="F91" i="97"/>
  <c r="G91" i="97"/>
  <c r="H91" i="97"/>
  <c r="I91" i="97"/>
  <c r="J91" i="97"/>
  <c r="K91" i="97"/>
  <c r="L91" i="97"/>
  <c r="M91" i="97"/>
  <c r="N91" i="97"/>
  <c r="O91" i="97"/>
  <c r="F86" i="97"/>
  <c r="G86" i="97"/>
  <c r="H86" i="97"/>
  <c r="I86" i="97"/>
  <c r="J86" i="97"/>
  <c r="K86" i="97"/>
  <c r="L86" i="97"/>
  <c r="M86" i="97"/>
  <c r="N86" i="97"/>
  <c r="O86" i="97"/>
  <c r="F81" i="97"/>
  <c r="G81" i="97"/>
  <c r="H81" i="97"/>
  <c r="I81" i="97"/>
  <c r="J81" i="97"/>
  <c r="K81" i="97"/>
  <c r="L81" i="97"/>
  <c r="M81" i="97"/>
  <c r="N81" i="97"/>
  <c r="O81" i="97"/>
  <c r="E81" i="97"/>
  <c r="F79" i="97"/>
  <c r="G79" i="97"/>
  <c r="H79" i="97"/>
  <c r="I79" i="97"/>
  <c r="J79" i="97"/>
  <c r="K79" i="97"/>
  <c r="L79" i="97"/>
  <c r="M79" i="97"/>
  <c r="N79" i="97"/>
  <c r="O79" i="97"/>
  <c r="F64" i="97"/>
  <c r="G64" i="97"/>
  <c r="H64" i="97"/>
  <c r="I64" i="97"/>
  <c r="J64" i="97"/>
  <c r="K64" i="97"/>
  <c r="L64" i="97"/>
  <c r="M64" i="97"/>
  <c r="N64" i="97"/>
  <c r="O64" i="97"/>
  <c r="F59" i="97"/>
  <c r="G59" i="97"/>
  <c r="H59" i="97"/>
  <c r="I59" i="97"/>
  <c r="J59" i="97"/>
  <c r="K59" i="97"/>
  <c r="L59" i="97"/>
  <c r="M59" i="97"/>
  <c r="N59" i="97"/>
  <c r="O59" i="97"/>
  <c r="F54" i="97"/>
  <c r="G54" i="97"/>
  <c r="H54" i="97"/>
  <c r="I54" i="97"/>
  <c r="J54" i="97"/>
  <c r="K54" i="97"/>
  <c r="L54" i="97"/>
  <c r="M54" i="97"/>
  <c r="N54" i="97"/>
  <c r="O54" i="97"/>
  <c r="F49" i="97"/>
  <c r="G49" i="97"/>
  <c r="H49" i="97"/>
  <c r="I49" i="97"/>
  <c r="J49" i="97"/>
  <c r="K49" i="97"/>
  <c r="L49" i="97"/>
  <c r="M49" i="97"/>
  <c r="N49" i="97"/>
  <c r="O49" i="97"/>
  <c r="F44" i="97"/>
  <c r="G44" i="97"/>
  <c r="H44" i="97"/>
  <c r="I44" i="97"/>
  <c r="J44" i="97"/>
  <c r="K44" i="97"/>
  <c r="L44" i="97"/>
  <c r="M44" i="97"/>
  <c r="N44" i="97"/>
  <c r="O44" i="97"/>
  <c r="F39" i="97"/>
  <c r="G39" i="97"/>
  <c r="H39" i="97"/>
  <c r="I39" i="97"/>
  <c r="J39" i="97"/>
  <c r="K39" i="97"/>
  <c r="L39" i="97"/>
  <c r="M39" i="97"/>
  <c r="N39" i="97"/>
  <c r="O39" i="97"/>
  <c r="F34" i="97"/>
  <c r="G34" i="97"/>
  <c r="H34" i="97"/>
  <c r="I34" i="97"/>
  <c r="J34" i="97"/>
  <c r="K34" i="97"/>
  <c r="L34" i="97"/>
  <c r="M34" i="97"/>
  <c r="N34" i="97"/>
  <c r="O34" i="97"/>
  <c r="F29" i="97"/>
  <c r="G29" i="97"/>
  <c r="H29" i="97"/>
  <c r="I29" i="97"/>
  <c r="J29" i="97"/>
  <c r="K29" i="97"/>
  <c r="L29" i="97"/>
  <c r="M29" i="97"/>
  <c r="N29" i="97"/>
  <c r="O29" i="97"/>
  <c r="J131" i="97"/>
  <c r="I131" i="97"/>
  <c r="H131" i="97"/>
  <c r="G131" i="97"/>
  <c r="F131" i="97"/>
  <c r="E131" i="97"/>
  <c r="J126" i="97"/>
  <c r="I126" i="97"/>
  <c r="H126" i="97"/>
  <c r="G126" i="97"/>
  <c r="F126" i="97"/>
  <c r="E126" i="97"/>
  <c r="J121" i="97"/>
  <c r="I121" i="97"/>
  <c r="H121" i="97"/>
  <c r="G121" i="97"/>
  <c r="F121" i="97"/>
  <c r="E121" i="97"/>
  <c r="L116" i="97"/>
  <c r="I116" i="97"/>
  <c r="H116" i="97"/>
  <c r="G116" i="97"/>
  <c r="F116" i="97"/>
  <c r="E116" i="97"/>
  <c r="D81" i="97" l="1"/>
  <c r="D121" i="97"/>
  <c r="D131" i="97"/>
  <c r="D482" i="97"/>
  <c r="D472" i="97"/>
  <c r="D492" i="97"/>
  <c r="D116" i="97"/>
  <c r="D126" i="97"/>
  <c r="D111" i="97"/>
  <c r="D487" i="97"/>
  <c r="D477" i="97"/>
  <c r="L286" i="97"/>
  <c r="O341" i="97"/>
  <c r="K341" i="97"/>
  <c r="N341" i="97"/>
  <c r="M341" i="97"/>
  <c r="L341" i="97"/>
  <c r="M261" i="97"/>
  <c r="O261" i="97"/>
  <c r="N286" i="97"/>
  <c r="O286" i="97"/>
  <c r="K286" i="97"/>
  <c r="N261" i="97" l="1"/>
  <c r="D336" i="97" l="1"/>
  <c r="J331" i="97"/>
  <c r="D331" i="97" s="1"/>
  <c r="L625" i="97" l="1"/>
  <c r="D625" i="97" l="1"/>
  <c r="L600" i="97"/>
  <c r="L419" i="97"/>
  <c r="D419" i="97" s="1"/>
  <c r="L417" i="97" l="1"/>
  <c r="L414" i="97"/>
  <c r="N156" i="97"/>
  <c r="J156" i="97"/>
  <c r="F156" i="97"/>
  <c r="M156" i="97"/>
  <c r="I156" i="97"/>
  <c r="L156" i="97"/>
  <c r="H156" i="97"/>
  <c r="O156" i="97"/>
  <c r="K156" i="97"/>
  <c r="G156" i="97"/>
  <c r="E25" i="97"/>
  <c r="F25" i="97"/>
  <c r="G25" i="97"/>
  <c r="H25" i="97"/>
  <c r="I25" i="97"/>
  <c r="E26" i="97"/>
  <c r="F26" i="97"/>
  <c r="G26" i="97"/>
  <c r="H26" i="97"/>
  <c r="I26" i="97"/>
  <c r="E27" i="97"/>
  <c r="F27" i="97"/>
  <c r="G27" i="97"/>
  <c r="H27" i="97"/>
  <c r="I27" i="97"/>
  <c r="E28" i="97"/>
  <c r="F28" i="97"/>
  <c r="G28" i="97"/>
  <c r="H28" i="97"/>
  <c r="I28" i="97"/>
  <c r="E29" i="97"/>
  <c r="D29" i="97" s="1"/>
  <c r="E34" i="97"/>
  <c r="D34" i="97" s="1"/>
  <c r="E39" i="97"/>
  <c r="D39" i="97" s="1"/>
  <c r="E44" i="97"/>
  <c r="D44" i="97" s="1"/>
  <c r="E49" i="97"/>
  <c r="D49" i="97" s="1"/>
  <c r="E54" i="97"/>
  <c r="D54" i="97" s="1"/>
  <c r="E59" i="97"/>
  <c r="D59" i="97" s="1"/>
  <c r="E64" i="97"/>
  <c r="D64" i="97" s="1"/>
  <c r="N72" i="97"/>
  <c r="N73" i="97"/>
  <c r="E79" i="97"/>
  <c r="D79" i="97" s="1"/>
  <c r="E86" i="97"/>
  <c r="D86" i="97" s="1"/>
  <c r="E91" i="97"/>
  <c r="D91" i="97" s="1"/>
  <c r="F98" i="97"/>
  <c r="F76" i="97" s="1"/>
  <c r="E101" i="97"/>
  <c r="D101" i="97" s="1"/>
  <c r="E106" i="97"/>
  <c r="D106" i="97" s="1"/>
  <c r="E151" i="97"/>
  <c r="D151" i="97" s="1"/>
  <c r="E161" i="97"/>
  <c r="D161" i="97" s="1"/>
  <c r="E166" i="97"/>
  <c r="D166" i="97" s="1"/>
  <c r="E171" i="97"/>
  <c r="D171" i="97" s="1"/>
  <c r="E176" i="97"/>
  <c r="D176" i="97" s="1"/>
  <c r="E181" i="97"/>
  <c r="D181" i="97" s="1"/>
  <c r="E186" i="97"/>
  <c r="D186" i="97" s="1"/>
  <c r="E191" i="97"/>
  <c r="F191" i="97"/>
  <c r="G191" i="97"/>
  <c r="H191" i="97"/>
  <c r="I191" i="97"/>
  <c r="J191" i="97"/>
  <c r="E196" i="97"/>
  <c r="F196" i="97"/>
  <c r="G196" i="97"/>
  <c r="H196" i="97"/>
  <c r="I196" i="97"/>
  <c r="J196" i="97"/>
  <c r="E201" i="97"/>
  <c r="F201" i="97"/>
  <c r="G201" i="97"/>
  <c r="H201" i="97"/>
  <c r="I201" i="97"/>
  <c r="J201" i="97"/>
  <c r="E206" i="97"/>
  <c r="F206" i="97"/>
  <c r="G206" i="97"/>
  <c r="H206" i="97"/>
  <c r="I206" i="97"/>
  <c r="J206" i="97"/>
  <c r="E211" i="97"/>
  <c r="F211" i="97"/>
  <c r="G211" i="97"/>
  <c r="H211" i="97"/>
  <c r="I211" i="97"/>
  <c r="J211" i="97"/>
  <c r="E216" i="97"/>
  <c r="F216" i="97"/>
  <c r="G216" i="97"/>
  <c r="H216" i="97"/>
  <c r="I216" i="97"/>
  <c r="J216" i="97"/>
  <c r="K216" i="97"/>
  <c r="L216" i="97"/>
  <c r="M216" i="97"/>
  <c r="N216" i="97"/>
  <c r="O216" i="97"/>
  <c r="E221" i="97"/>
  <c r="F221" i="97"/>
  <c r="G221" i="97"/>
  <c r="H221" i="97"/>
  <c r="I221" i="97"/>
  <c r="J221" i="97"/>
  <c r="E231" i="97"/>
  <c r="F231" i="97"/>
  <c r="G231" i="97"/>
  <c r="H231" i="97"/>
  <c r="I231" i="97"/>
  <c r="J231" i="97"/>
  <c r="E237" i="97"/>
  <c r="E227" i="97" s="1"/>
  <c r="F237" i="97"/>
  <c r="F227" i="97" s="1"/>
  <c r="G237" i="97"/>
  <c r="G227" i="97" s="1"/>
  <c r="H237" i="97"/>
  <c r="H227" i="97" s="1"/>
  <c r="I237" i="97"/>
  <c r="I227" i="97" s="1"/>
  <c r="J227" i="97"/>
  <c r="K237" i="97"/>
  <c r="K227" i="97" s="1"/>
  <c r="L237" i="97"/>
  <c r="M237" i="97"/>
  <c r="M227" i="97" s="1"/>
  <c r="N237" i="97"/>
  <c r="N227" i="97" s="1"/>
  <c r="O237" i="97"/>
  <c r="O227" i="97" s="1"/>
  <c r="E238" i="97"/>
  <c r="F238" i="97"/>
  <c r="F228" i="97" s="1"/>
  <c r="G238" i="97"/>
  <c r="H238" i="97"/>
  <c r="H228" i="97" s="1"/>
  <c r="I238" i="97"/>
  <c r="I228" i="97" s="1"/>
  <c r="J228" i="97"/>
  <c r="K238" i="97"/>
  <c r="K228" i="97" s="1"/>
  <c r="L238" i="97"/>
  <c r="L228" i="97" s="1"/>
  <c r="M238" i="97"/>
  <c r="M228" i="97" s="1"/>
  <c r="N238" i="97"/>
  <c r="N228" i="97" s="1"/>
  <c r="O238" i="97"/>
  <c r="O228" i="97" s="1"/>
  <c r="E239" i="97"/>
  <c r="F239" i="97"/>
  <c r="F229" i="97" s="1"/>
  <c r="G239" i="97"/>
  <c r="G229" i="97" s="1"/>
  <c r="H239" i="97"/>
  <c r="H229" i="97" s="1"/>
  <c r="I239" i="97"/>
  <c r="I229" i="97" s="1"/>
  <c r="J229" i="97"/>
  <c r="K239" i="97"/>
  <c r="K229" i="97" s="1"/>
  <c r="L239" i="97"/>
  <c r="L229" i="97" s="1"/>
  <c r="M239" i="97"/>
  <c r="M229" i="97" s="1"/>
  <c r="N239" i="97"/>
  <c r="N229" i="97" s="1"/>
  <c r="O239" i="97"/>
  <c r="O229" i="97" s="1"/>
  <c r="E240" i="97"/>
  <c r="E230" i="97" s="1"/>
  <c r="F240" i="97"/>
  <c r="F230" i="97" s="1"/>
  <c r="G240" i="97"/>
  <c r="G230" i="97" s="1"/>
  <c r="H240" i="97"/>
  <c r="H230" i="97" s="1"/>
  <c r="I240" i="97"/>
  <c r="I230" i="97" s="1"/>
  <c r="J230" i="97"/>
  <c r="K240" i="97"/>
  <c r="K230" i="97" s="1"/>
  <c r="L240" i="97"/>
  <c r="M240" i="97"/>
  <c r="M230" i="97" s="1"/>
  <c r="N240" i="97"/>
  <c r="N230" i="97" s="1"/>
  <c r="O240" i="97"/>
  <c r="O230" i="97" s="1"/>
  <c r="F241" i="97"/>
  <c r="G241" i="97"/>
  <c r="H241" i="97"/>
  <c r="I241" i="97"/>
  <c r="J241" i="97"/>
  <c r="E249" i="97"/>
  <c r="F249" i="97"/>
  <c r="F246" i="97" s="1"/>
  <c r="G249" i="97"/>
  <c r="G246" i="97" s="1"/>
  <c r="H249" i="97"/>
  <c r="H246" i="97" s="1"/>
  <c r="I249" i="97"/>
  <c r="I246" i="97" s="1"/>
  <c r="J249" i="97"/>
  <c r="J246" i="97" s="1"/>
  <c r="K249" i="97"/>
  <c r="K246" i="97" s="1"/>
  <c r="L249" i="97"/>
  <c r="L246" i="97" s="1"/>
  <c r="M249" i="97"/>
  <c r="M246" i="97" s="1"/>
  <c r="N249" i="97"/>
  <c r="N246" i="97" s="1"/>
  <c r="O249" i="97"/>
  <c r="O246" i="97" s="1"/>
  <c r="E251" i="97"/>
  <c r="F251" i="97"/>
  <c r="G251" i="97"/>
  <c r="H251" i="97"/>
  <c r="I251" i="97"/>
  <c r="J251" i="97"/>
  <c r="E257" i="97"/>
  <c r="F257" i="97"/>
  <c r="G257" i="97"/>
  <c r="H257" i="97"/>
  <c r="I257" i="97"/>
  <c r="E258" i="97"/>
  <c r="F258" i="97"/>
  <c r="G258" i="97"/>
  <c r="H258" i="97"/>
  <c r="I258" i="97"/>
  <c r="E259" i="97"/>
  <c r="F259" i="97"/>
  <c r="G259" i="97"/>
  <c r="H259" i="97"/>
  <c r="I259" i="97"/>
  <c r="E260" i="97"/>
  <c r="G260" i="97"/>
  <c r="H260" i="97"/>
  <c r="I260" i="97"/>
  <c r="E261" i="97"/>
  <c r="G261" i="97"/>
  <c r="H261" i="97"/>
  <c r="I261" i="97"/>
  <c r="J261" i="97"/>
  <c r="F265" i="97"/>
  <c r="D265" i="97" s="1"/>
  <c r="E266" i="97"/>
  <c r="F266" i="97"/>
  <c r="G266" i="97"/>
  <c r="H266" i="97"/>
  <c r="I266" i="97"/>
  <c r="J266" i="97"/>
  <c r="E271" i="97"/>
  <c r="F271" i="97"/>
  <c r="G271" i="97"/>
  <c r="H271" i="97"/>
  <c r="I271" i="97"/>
  <c r="J271" i="97"/>
  <c r="E291" i="97"/>
  <c r="F291" i="97"/>
  <c r="G291" i="97"/>
  <c r="H291" i="97"/>
  <c r="I291" i="97"/>
  <c r="J291" i="97"/>
  <c r="E296" i="97"/>
  <c r="F296" i="97"/>
  <c r="G296" i="97"/>
  <c r="H296" i="97"/>
  <c r="I296" i="97"/>
  <c r="J296" i="97"/>
  <c r="E301" i="97"/>
  <c r="F301" i="97"/>
  <c r="G301" i="97"/>
  <c r="H301" i="97"/>
  <c r="I301" i="97"/>
  <c r="J301" i="97"/>
  <c r="E306" i="97"/>
  <c r="F306" i="97"/>
  <c r="G306" i="97"/>
  <c r="H306" i="97"/>
  <c r="I306" i="97"/>
  <c r="J306" i="97"/>
  <c r="E311" i="97"/>
  <c r="F311" i="97"/>
  <c r="G311" i="97"/>
  <c r="H311" i="97"/>
  <c r="I311" i="97"/>
  <c r="J311" i="97"/>
  <c r="E316" i="97"/>
  <c r="F316" i="97"/>
  <c r="G316" i="97"/>
  <c r="H316" i="97"/>
  <c r="I316" i="97"/>
  <c r="J316" i="97"/>
  <c r="E321" i="97"/>
  <c r="F321" i="97"/>
  <c r="G321" i="97"/>
  <c r="H321" i="97"/>
  <c r="I321" i="97"/>
  <c r="J321" i="97"/>
  <c r="E326" i="97"/>
  <c r="F326" i="97"/>
  <c r="G326" i="97"/>
  <c r="H326" i="97"/>
  <c r="I326" i="97"/>
  <c r="J326" i="97"/>
  <c r="E346" i="97"/>
  <c r="F346" i="97"/>
  <c r="G346" i="97"/>
  <c r="H346" i="97"/>
  <c r="J346" i="97"/>
  <c r="I348" i="97"/>
  <c r="I349" i="97"/>
  <c r="E351" i="97"/>
  <c r="F351" i="97"/>
  <c r="G351" i="97"/>
  <c r="H351" i="97"/>
  <c r="J351" i="97"/>
  <c r="I353" i="97"/>
  <c r="D353" i="97" s="1"/>
  <c r="I354" i="97"/>
  <c r="D354" i="97" s="1"/>
  <c r="E356" i="97"/>
  <c r="F356" i="97"/>
  <c r="G356" i="97"/>
  <c r="H356" i="97"/>
  <c r="I358" i="97"/>
  <c r="D358" i="97" s="1"/>
  <c r="I359" i="97"/>
  <c r="D359" i="97" s="1"/>
  <c r="E361" i="97"/>
  <c r="F361" i="97"/>
  <c r="G361" i="97"/>
  <c r="H361" i="97"/>
  <c r="I363" i="97"/>
  <c r="D363" i="97" s="1"/>
  <c r="I364" i="97"/>
  <c r="D364" i="97" s="1"/>
  <c r="E366" i="97"/>
  <c r="F366" i="97"/>
  <c r="G366" i="97"/>
  <c r="H366" i="97"/>
  <c r="J366" i="97"/>
  <c r="I368" i="97"/>
  <c r="D368" i="97" s="1"/>
  <c r="I369" i="97"/>
  <c r="D369" i="97" s="1"/>
  <c r="E371" i="97"/>
  <c r="F371" i="97"/>
  <c r="G371" i="97"/>
  <c r="H371" i="97"/>
  <c r="J371" i="97"/>
  <c r="I373" i="97"/>
  <c r="D373" i="97" s="1"/>
  <c r="I374" i="97"/>
  <c r="D374" i="97" s="1"/>
  <c r="E376" i="97"/>
  <c r="F376" i="97"/>
  <c r="G376" i="97"/>
  <c r="H376" i="97"/>
  <c r="I376" i="97"/>
  <c r="E413" i="97"/>
  <c r="F413" i="97"/>
  <c r="G413" i="97"/>
  <c r="H413" i="97"/>
  <c r="I413" i="97"/>
  <c r="E414" i="97"/>
  <c r="F414" i="97"/>
  <c r="G414" i="97"/>
  <c r="H414" i="97"/>
  <c r="I414" i="97"/>
  <c r="E415" i="97"/>
  <c r="F415" i="97"/>
  <c r="G415" i="97"/>
  <c r="H415" i="97"/>
  <c r="I415" i="97"/>
  <c r="E416" i="97"/>
  <c r="G416" i="97"/>
  <c r="H416" i="97"/>
  <c r="I416" i="97"/>
  <c r="E417" i="97"/>
  <c r="G417" i="97"/>
  <c r="H417" i="97"/>
  <c r="I417" i="97"/>
  <c r="J417" i="97"/>
  <c r="K417" i="97"/>
  <c r="F421" i="97"/>
  <c r="E422" i="97"/>
  <c r="F422" i="97"/>
  <c r="G422" i="97"/>
  <c r="H422" i="97"/>
  <c r="I422" i="97"/>
  <c r="J422" i="97"/>
  <c r="K422" i="97"/>
  <c r="L422" i="97"/>
  <c r="M422" i="97"/>
  <c r="N422" i="97"/>
  <c r="O422" i="97"/>
  <c r="E427" i="97"/>
  <c r="F427" i="97"/>
  <c r="G427" i="97"/>
  <c r="H427" i="97"/>
  <c r="I427" i="97"/>
  <c r="J427" i="97"/>
  <c r="K427" i="97"/>
  <c r="L427" i="97"/>
  <c r="M427" i="97"/>
  <c r="N427" i="97"/>
  <c r="O427" i="97"/>
  <c r="E432" i="97"/>
  <c r="F432" i="97"/>
  <c r="G432" i="97"/>
  <c r="H432" i="97"/>
  <c r="I432" i="97"/>
  <c r="J432" i="97"/>
  <c r="K432" i="97"/>
  <c r="L432" i="97"/>
  <c r="M432" i="97"/>
  <c r="N432" i="97"/>
  <c r="O432" i="97"/>
  <c r="E437" i="97"/>
  <c r="F437" i="97"/>
  <c r="G437" i="97"/>
  <c r="H437" i="97"/>
  <c r="I437" i="97"/>
  <c r="J437" i="97"/>
  <c r="K437" i="97"/>
  <c r="L437" i="97"/>
  <c r="M437" i="97"/>
  <c r="N437" i="97"/>
  <c r="O437" i="97"/>
  <c r="E452" i="97"/>
  <c r="F452" i="97"/>
  <c r="G452" i="97"/>
  <c r="H452" i="97"/>
  <c r="I452" i="97"/>
  <c r="J452" i="97"/>
  <c r="K452" i="97"/>
  <c r="L452" i="97"/>
  <c r="M452" i="97"/>
  <c r="N452" i="97"/>
  <c r="O452" i="97"/>
  <c r="E457" i="97"/>
  <c r="G457" i="97"/>
  <c r="H457" i="97"/>
  <c r="I457" i="97"/>
  <c r="J457" i="97"/>
  <c r="K457" i="97"/>
  <c r="L457" i="97"/>
  <c r="M457" i="97"/>
  <c r="N457" i="97"/>
  <c r="O457" i="97"/>
  <c r="E462" i="97"/>
  <c r="F462" i="97"/>
  <c r="G462" i="97"/>
  <c r="H462" i="97"/>
  <c r="I462" i="97"/>
  <c r="J462" i="97"/>
  <c r="K462" i="97"/>
  <c r="L462" i="97"/>
  <c r="M462" i="97"/>
  <c r="N462" i="97"/>
  <c r="O462" i="97"/>
  <c r="E467" i="97"/>
  <c r="F467" i="97"/>
  <c r="G467" i="97"/>
  <c r="H467" i="97"/>
  <c r="I467" i="97"/>
  <c r="J467" i="97"/>
  <c r="K467" i="97"/>
  <c r="L467" i="97"/>
  <c r="M467" i="97"/>
  <c r="N467" i="97"/>
  <c r="O467" i="97"/>
  <c r="H502" i="97"/>
  <c r="I502" i="97"/>
  <c r="J502" i="97"/>
  <c r="K502" i="97"/>
  <c r="L502" i="97"/>
  <c r="M502" i="97"/>
  <c r="N502" i="97"/>
  <c r="O502" i="97"/>
  <c r="E508" i="97"/>
  <c r="F508" i="97"/>
  <c r="G508" i="97"/>
  <c r="H508" i="97"/>
  <c r="I508" i="97"/>
  <c r="E509" i="97"/>
  <c r="F509" i="97"/>
  <c r="G509" i="97"/>
  <c r="H509" i="97"/>
  <c r="I509" i="97"/>
  <c r="F510" i="97"/>
  <c r="G510" i="97"/>
  <c r="H510" i="97"/>
  <c r="E511" i="97"/>
  <c r="F511" i="97"/>
  <c r="G511" i="97"/>
  <c r="H511" i="97"/>
  <c r="I511" i="97"/>
  <c r="E512" i="97"/>
  <c r="F512" i="97"/>
  <c r="G512" i="97"/>
  <c r="H512" i="97"/>
  <c r="I512" i="97"/>
  <c r="J512" i="97"/>
  <c r="K512" i="97"/>
  <c r="L512" i="97"/>
  <c r="M512" i="97"/>
  <c r="N512" i="97"/>
  <c r="O512" i="97"/>
  <c r="F517" i="97"/>
  <c r="G517" i="97"/>
  <c r="H517" i="97"/>
  <c r="I517" i="97"/>
  <c r="J517" i="97"/>
  <c r="K517" i="97"/>
  <c r="L517" i="97"/>
  <c r="M517" i="97"/>
  <c r="N517" i="97"/>
  <c r="O517" i="97"/>
  <c r="E520" i="97"/>
  <c r="E522" i="97"/>
  <c r="F522" i="97"/>
  <c r="G522" i="97"/>
  <c r="H522" i="97"/>
  <c r="I522" i="97"/>
  <c r="J522" i="97"/>
  <c r="K522" i="97"/>
  <c r="L522" i="97"/>
  <c r="M522" i="97"/>
  <c r="N522" i="97"/>
  <c r="O522" i="97"/>
  <c r="E527" i="97"/>
  <c r="F527" i="97"/>
  <c r="G527" i="97"/>
  <c r="H527" i="97"/>
  <c r="J527" i="97"/>
  <c r="K527" i="97"/>
  <c r="L527" i="97"/>
  <c r="M527" i="97"/>
  <c r="N527" i="97"/>
  <c r="O527" i="97"/>
  <c r="I530" i="97"/>
  <c r="E532" i="97"/>
  <c r="F532" i="97"/>
  <c r="G532" i="97"/>
  <c r="H532" i="97"/>
  <c r="I532" i="97"/>
  <c r="J532" i="97"/>
  <c r="K532" i="97"/>
  <c r="L532" i="97"/>
  <c r="M532" i="97"/>
  <c r="N532" i="97"/>
  <c r="O532" i="97"/>
  <c r="E537" i="97"/>
  <c r="F537" i="97"/>
  <c r="G537" i="97"/>
  <c r="H537" i="97"/>
  <c r="I537" i="97"/>
  <c r="J537" i="97"/>
  <c r="K537" i="97"/>
  <c r="L537" i="97"/>
  <c r="M537" i="97"/>
  <c r="N537" i="97"/>
  <c r="O537" i="97"/>
  <c r="F552" i="97"/>
  <c r="G552" i="97"/>
  <c r="H552" i="97"/>
  <c r="I552" i="97"/>
  <c r="J552" i="97"/>
  <c r="K552" i="97"/>
  <c r="L552" i="97"/>
  <c r="M552" i="97"/>
  <c r="N552" i="97"/>
  <c r="O552" i="97"/>
  <c r="E558" i="97"/>
  <c r="F558" i="97"/>
  <c r="G558" i="97"/>
  <c r="H558" i="97"/>
  <c r="I558" i="97"/>
  <c r="K558" i="97"/>
  <c r="K443" i="97" s="1"/>
  <c r="L558" i="97"/>
  <c r="M558" i="97"/>
  <c r="N558" i="97"/>
  <c r="O558" i="97"/>
  <c r="E559" i="97"/>
  <c r="F559" i="97"/>
  <c r="G559" i="97"/>
  <c r="H559" i="97"/>
  <c r="I559" i="97"/>
  <c r="K559" i="97"/>
  <c r="L559" i="97"/>
  <c r="M559" i="97"/>
  <c r="N559" i="97"/>
  <c r="O559" i="97"/>
  <c r="E560" i="97"/>
  <c r="F560" i="97"/>
  <c r="G560" i="97"/>
  <c r="H560" i="97"/>
  <c r="I560" i="97"/>
  <c r="K560" i="97"/>
  <c r="L560" i="97"/>
  <c r="M560" i="97"/>
  <c r="N560" i="97"/>
  <c r="O560" i="97"/>
  <c r="E561" i="97"/>
  <c r="F561" i="97"/>
  <c r="G561" i="97"/>
  <c r="H561" i="97"/>
  <c r="I561" i="97"/>
  <c r="K561" i="97"/>
  <c r="L561" i="97"/>
  <c r="M561" i="97"/>
  <c r="N561" i="97"/>
  <c r="O561" i="97"/>
  <c r="E562" i="97"/>
  <c r="F562" i="97"/>
  <c r="G562" i="97"/>
  <c r="H562" i="97"/>
  <c r="I562" i="97"/>
  <c r="J562" i="97"/>
  <c r="K562" i="97"/>
  <c r="L562" i="97"/>
  <c r="M562" i="97"/>
  <c r="N562" i="97"/>
  <c r="O562" i="97"/>
  <c r="E567" i="97"/>
  <c r="F567" i="97"/>
  <c r="G567" i="97"/>
  <c r="H567" i="97"/>
  <c r="I567" i="97"/>
  <c r="J567" i="97"/>
  <c r="K567" i="97"/>
  <c r="L567" i="97"/>
  <c r="M567" i="97"/>
  <c r="N567" i="97"/>
  <c r="O567" i="97"/>
  <c r="E573" i="97"/>
  <c r="F573" i="97"/>
  <c r="G573" i="97"/>
  <c r="H573" i="97"/>
  <c r="I573" i="97"/>
  <c r="E574" i="97"/>
  <c r="F574" i="97"/>
  <c r="G574" i="97"/>
  <c r="H574" i="97"/>
  <c r="I574" i="97"/>
  <c r="E575" i="97"/>
  <c r="F575" i="97"/>
  <c r="G575" i="97"/>
  <c r="H575" i="97"/>
  <c r="I575" i="97"/>
  <c r="E576" i="97"/>
  <c r="G576" i="97"/>
  <c r="H576" i="97"/>
  <c r="I576" i="97"/>
  <c r="E577" i="97"/>
  <c r="G577" i="97"/>
  <c r="H577" i="97"/>
  <c r="I577" i="97"/>
  <c r="J577" i="97"/>
  <c r="K577" i="97"/>
  <c r="L577" i="97"/>
  <c r="M577" i="97"/>
  <c r="N577" i="97"/>
  <c r="O577" i="97"/>
  <c r="F581" i="97"/>
  <c r="E582" i="97"/>
  <c r="F582" i="97"/>
  <c r="G582" i="97"/>
  <c r="H582" i="97"/>
  <c r="I582" i="97"/>
  <c r="J582" i="97"/>
  <c r="K582" i="97"/>
  <c r="L582" i="97"/>
  <c r="M582" i="97"/>
  <c r="N582" i="97"/>
  <c r="O582" i="97"/>
  <c r="E588" i="97"/>
  <c r="F588" i="97"/>
  <c r="G588" i="97"/>
  <c r="H588" i="97"/>
  <c r="I588" i="97"/>
  <c r="K588" i="97"/>
  <c r="L588" i="97"/>
  <c r="M588" i="97"/>
  <c r="N588" i="97"/>
  <c r="O588" i="97"/>
  <c r="E589" i="97"/>
  <c r="F589" i="97"/>
  <c r="G589" i="97"/>
  <c r="H589" i="97"/>
  <c r="I589" i="97"/>
  <c r="J589" i="97"/>
  <c r="K589" i="97"/>
  <c r="L589" i="97"/>
  <c r="M589" i="97"/>
  <c r="N589" i="97"/>
  <c r="O589" i="97"/>
  <c r="E590" i="97"/>
  <c r="F590" i="97"/>
  <c r="G590" i="97"/>
  <c r="H590" i="97"/>
  <c r="I590" i="97"/>
  <c r="J590" i="97"/>
  <c r="K590" i="97"/>
  <c r="L590" i="97"/>
  <c r="M590" i="97"/>
  <c r="N590" i="97"/>
  <c r="O590" i="97"/>
  <c r="E591" i="97"/>
  <c r="F591" i="97"/>
  <c r="G591" i="97"/>
  <c r="H591" i="97"/>
  <c r="I591" i="97"/>
  <c r="J591" i="97"/>
  <c r="K591" i="97"/>
  <c r="L591" i="97"/>
  <c r="M591" i="97"/>
  <c r="N591" i="97"/>
  <c r="O591" i="97"/>
  <c r="E592" i="97"/>
  <c r="F592" i="97"/>
  <c r="G592" i="97"/>
  <c r="H592" i="97"/>
  <c r="I592" i="97"/>
  <c r="J592" i="97"/>
  <c r="K592" i="97"/>
  <c r="L592" i="97"/>
  <c r="M592" i="97"/>
  <c r="N592" i="97"/>
  <c r="O592" i="97"/>
  <c r="E598" i="97"/>
  <c r="F598" i="97"/>
  <c r="G598" i="97"/>
  <c r="H598" i="97"/>
  <c r="I598" i="97"/>
  <c r="E599" i="97"/>
  <c r="F599" i="97"/>
  <c r="G599" i="97"/>
  <c r="H599" i="97"/>
  <c r="I599" i="97"/>
  <c r="E600" i="97"/>
  <c r="F600" i="97"/>
  <c r="G600" i="97"/>
  <c r="H600" i="97"/>
  <c r="I600" i="97"/>
  <c r="E601" i="97"/>
  <c r="G601" i="97"/>
  <c r="H601" i="97"/>
  <c r="I601" i="97"/>
  <c r="E602" i="97"/>
  <c r="G602" i="97"/>
  <c r="H602" i="97"/>
  <c r="I602" i="97"/>
  <c r="J602" i="97"/>
  <c r="K602" i="97"/>
  <c r="L602" i="97"/>
  <c r="M602" i="97"/>
  <c r="N602" i="97"/>
  <c r="O602" i="97"/>
  <c r="F606" i="97"/>
  <c r="E607" i="97"/>
  <c r="G607" i="97"/>
  <c r="H607" i="97"/>
  <c r="I607" i="97"/>
  <c r="J607" i="97"/>
  <c r="K607" i="97"/>
  <c r="L607" i="97"/>
  <c r="M607" i="97"/>
  <c r="N607" i="97"/>
  <c r="O607" i="97"/>
  <c r="F611" i="97"/>
  <c r="E612" i="97"/>
  <c r="F612" i="97"/>
  <c r="G612" i="97"/>
  <c r="H612" i="97"/>
  <c r="I612" i="97"/>
  <c r="J612" i="97"/>
  <c r="K612" i="97"/>
  <c r="L612" i="97"/>
  <c r="M612" i="97"/>
  <c r="N612" i="97"/>
  <c r="O612" i="97"/>
  <c r="E617" i="97"/>
  <c r="F617" i="97"/>
  <c r="G617" i="97"/>
  <c r="H617" i="97"/>
  <c r="I617" i="97"/>
  <c r="J617" i="97"/>
  <c r="K617" i="97"/>
  <c r="L617" i="97"/>
  <c r="M617" i="97"/>
  <c r="N617" i="97"/>
  <c r="O617" i="97"/>
  <c r="E622" i="97"/>
  <c r="F622" i="97"/>
  <c r="G622" i="97"/>
  <c r="H622" i="97"/>
  <c r="I622" i="97"/>
  <c r="J622" i="97"/>
  <c r="K622" i="97"/>
  <c r="L622" i="97"/>
  <c r="M622" i="97"/>
  <c r="N622" i="97"/>
  <c r="O622" i="97"/>
  <c r="E627" i="97"/>
  <c r="F627" i="97"/>
  <c r="G627" i="97"/>
  <c r="H627" i="97"/>
  <c r="I627" i="97"/>
  <c r="J627" i="97"/>
  <c r="K627" i="97"/>
  <c r="L627" i="97"/>
  <c r="M627" i="97"/>
  <c r="N627" i="97"/>
  <c r="O627" i="97"/>
  <c r="E632" i="97"/>
  <c r="F632" i="97"/>
  <c r="G632" i="97"/>
  <c r="H632" i="97"/>
  <c r="I632" i="97"/>
  <c r="J632" i="97"/>
  <c r="K632" i="97"/>
  <c r="L632" i="97"/>
  <c r="M632" i="97"/>
  <c r="N632" i="97"/>
  <c r="O632" i="97"/>
  <c r="E637" i="97"/>
  <c r="F637" i="97"/>
  <c r="G637" i="97"/>
  <c r="H637" i="97"/>
  <c r="I637" i="97"/>
  <c r="J637" i="97"/>
  <c r="K637" i="97"/>
  <c r="L637" i="97"/>
  <c r="M637" i="97"/>
  <c r="N637" i="97"/>
  <c r="O637" i="97"/>
  <c r="E642" i="97"/>
  <c r="F642" i="97"/>
  <c r="G642" i="97"/>
  <c r="H642" i="97"/>
  <c r="I642" i="97"/>
  <c r="J642" i="97"/>
  <c r="K642" i="97"/>
  <c r="L642" i="97"/>
  <c r="M642" i="97"/>
  <c r="N642" i="97"/>
  <c r="O642" i="97"/>
  <c r="E657" i="97"/>
  <c r="F657" i="97"/>
  <c r="G657" i="97"/>
  <c r="H657" i="97"/>
  <c r="I657" i="97"/>
  <c r="J657" i="97"/>
  <c r="K657" i="97"/>
  <c r="L657" i="97"/>
  <c r="M657" i="97"/>
  <c r="N657" i="97"/>
  <c r="O657" i="97"/>
  <c r="E662" i="97"/>
  <c r="F662" i="97"/>
  <c r="G662" i="97"/>
  <c r="H662" i="97"/>
  <c r="I662" i="97"/>
  <c r="J662" i="97"/>
  <c r="K662" i="97"/>
  <c r="L662" i="97"/>
  <c r="M662" i="97"/>
  <c r="N662" i="97"/>
  <c r="O662" i="97"/>
  <c r="E667" i="97"/>
  <c r="F667" i="97"/>
  <c r="G667" i="97"/>
  <c r="H667" i="97"/>
  <c r="I667" i="97"/>
  <c r="J667" i="97"/>
  <c r="K667" i="97"/>
  <c r="L667" i="97"/>
  <c r="M667" i="97"/>
  <c r="N667" i="97"/>
  <c r="O667" i="97"/>
  <c r="E672" i="97"/>
  <c r="F672" i="97"/>
  <c r="G672" i="97"/>
  <c r="H672" i="97"/>
  <c r="I672" i="97"/>
  <c r="J672" i="97"/>
  <c r="K672" i="97"/>
  <c r="L672" i="97"/>
  <c r="M672" i="97"/>
  <c r="N672" i="97"/>
  <c r="O672" i="97"/>
  <c r="E677" i="97"/>
  <c r="F677" i="97"/>
  <c r="G677" i="97"/>
  <c r="H677" i="97"/>
  <c r="I677" i="97"/>
  <c r="J677" i="97"/>
  <c r="K677" i="97"/>
  <c r="L677" i="97"/>
  <c r="M677" i="97"/>
  <c r="N677" i="97"/>
  <c r="O677" i="97"/>
  <c r="I683" i="97"/>
  <c r="D683" i="97" s="1"/>
  <c r="E684" i="97"/>
  <c r="F684" i="97"/>
  <c r="G684" i="97"/>
  <c r="H684" i="97"/>
  <c r="I684" i="97"/>
  <c r="E685" i="97"/>
  <c r="F685" i="97"/>
  <c r="G685" i="97"/>
  <c r="H685" i="97"/>
  <c r="I685" i="97"/>
  <c r="I686" i="97"/>
  <c r="D686" i="97" s="1"/>
  <c r="E687" i="97"/>
  <c r="F687" i="97"/>
  <c r="G687" i="97"/>
  <c r="H687" i="97"/>
  <c r="I687" i="97"/>
  <c r="J687" i="97"/>
  <c r="K687" i="97"/>
  <c r="L687" i="97"/>
  <c r="M687" i="97"/>
  <c r="N687" i="97"/>
  <c r="O687" i="97"/>
  <c r="E692" i="97"/>
  <c r="F692" i="97"/>
  <c r="G692" i="97"/>
  <c r="H692" i="97"/>
  <c r="I692" i="97"/>
  <c r="J692" i="97"/>
  <c r="K692" i="97"/>
  <c r="L692" i="97"/>
  <c r="M692" i="97"/>
  <c r="N692" i="97"/>
  <c r="O692" i="97"/>
  <c r="E697" i="97"/>
  <c r="F697" i="97"/>
  <c r="G697" i="97"/>
  <c r="H697" i="97"/>
  <c r="I697" i="97"/>
  <c r="J697" i="97"/>
  <c r="K697" i="97"/>
  <c r="L697" i="97"/>
  <c r="M697" i="97"/>
  <c r="N697" i="97"/>
  <c r="O697" i="97"/>
  <c r="E702" i="97"/>
  <c r="F702" i="97"/>
  <c r="G702" i="97"/>
  <c r="H702" i="97"/>
  <c r="I702" i="97"/>
  <c r="J702" i="97"/>
  <c r="E708" i="97"/>
  <c r="F708" i="97"/>
  <c r="G708" i="97"/>
  <c r="H708" i="97"/>
  <c r="I708" i="97"/>
  <c r="E709" i="97"/>
  <c r="F709" i="97"/>
  <c r="G709" i="97"/>
  <c r="H709" i="97"/>
  <c r="I709" i="97"/>
  <c r="F710" i="97"/>
  <c r="G710" i="97"/>
  <c r="H710" i="97"/>
  <c r="I710" i="97"/>
  <c r="E711" i="97"/>
  <c r="F711" i="97"/>
  <c r="G711" i="97"/>
  <c r="H711" i="97"/>
  <c r="I711" i="97"/>
  <c r="E712" i="97"/>
  <c r="F712" i="97"/>
  <c r="G712" i="97"/>
  <c r="H712" i="97"/>
  <c r="I712" i="97"/>
  <c r="J712" i="97"/>
  <c r="K712" i="97"/>
  <c r="L712" i="97"/>
  <c r="M712" i="97"/>
  <c r="N712" i="97"/>
  <c r="O712" i="97"/>
  <c r="E717" i="97"/>
  <c r="F717" i="97"/>
  <c r="G717" i="97"/>
  <c r="H717" i="97"/>
  <c r="I717" i="97"/>
  <c r="J717" i="97"/>
  <c r="K717" i="97"/>
  <c r="L717" i="97"/>
  <c r="M717" i="97"/>
  <c r="N717" i="97"/>
  <c r="O717" i="97"/>
  <c r="E722" i="97"/>
  <c r="F722" i="97"/>
  <c r="G722" i="97"/>
  <c r="H722" i="97"/>
  <c r="I722" i="97"/>
  <c r="J722" i="97"/>
  <c r="K722" i="97"/>
  <c r="L722" i="97"/>
  <c r="M722" i="97"/>
  <c r="N722" i="97"/>
  <c r="O722" i="97"/>
  <c r="E727" i="97"/>
  <c r="F727" i="97"/>
  <c r="G727" i="97"/>
  <c r="H727" i="97"/>
  <c r="I727" i="97"/>
  <c r="J727" i="97"/>
  <c r="K727" i="97"/>
  <c r="L727" i="97"/>
  <c r="M727" i="97"/>
  <c r="N727" i="97"/>
  <c r="O727" i="97"/>
  <c r="E732" i="97"/>
  <c r="F732" i="97"/>
  <c r="G732" i="97"/>
  <c r="H732" i="97"/>
  <c r="I732" i="97"/>
  <c r="J732" i="97"/>
  <c r="K732" i="97"/>
  <c r="L732" i="97"/>
  <c r="M732" i="97"/>
  <c r="N732" i="97"/>
  <c r="O732" i="97"/>
  <c r="E737" i="97"/>
  <c r="F737" i="97"/>
  <c r="G737" i="97"/>
  <c r="H737" i="97"/>
  <c r="I737" i="97"/>
  <c r="J737" i="97"/>
  <c r="K737" i="97"/>
  <c r="L737" i="97"/>
  <c r="M737" i="97"/>
  <c r="N737" i="97"/>
  <c r="O737" i="97"/>
  <c r="E742" i="97"/>
  <c r="F742" i="97"/>
  <c r="G742" i="97"/>
  <c r="H742" i="97"/>
  <c r="I742" i="97"/>
  <c r="J742" i="97"/>
  <c r="K742" i="97"/>
  <c r="L742" i="97"/>
  <c r="M742" i="97"/>
  <c r="N742" i="97"/>
  <c r="O742" i="97"/>
  <c r="E747" i="97"/>
  <c r="F747" i="97"/>
  <c r="G747" i="97"/>
  <c r="H747" i="97"/>
  <c r="I747" i="97"/>
  <c r="J747" i="97"/>
  <c r="K747" i="97"/>
  <c r="L747" i="97"/>
  <c r="M747" i="97"/>
  <c r="N747" i="97"/>
  <c r="O747" i="97"/>
  <c r="E752" i="97"/>
  <c r="F752" i="97"/>
  <c r="G752" i="97"/>
  <c r="H752" i="97"/>
  <c r="I752" i="97"/>
  <c r="J752" i="97"/>
  <c r="K752" i="97"/>
  <c r="L752" i="97"/>
  <c r="M752" i="97"/>
  <c r="N752" i="97"/>
  <c r="O752" i="97"/>
  <c r="I344" i="97" l="1"/>
  <c r="I343" i="97"/>
  <c r="N22" i="97"/>
  <c r="D752" i="97"/>
  <c r="D737" i="97"/>
  <c r="D717" i="97"/>
  <c r="D711" i="97"/>
  <c r="D710" i="97"/>
  <c r="D702" i="97"/>
  <c r="D684" i="97"/>
  <c r="D677" i="97"/>
  <c r="D657" i="97"/>
  <c r="D627" i="97"/>
  <c r="D600" i="97"/>
  <c r="D591" i="97"/>
  <c r="D588" i="97"/>
  <c r="F576" i="97"/>
  <c r="F572" i="97" s="1"/>
  <c r="D581" i="97"/>
  <c r="D574" i="97"/>
  <c r="D567" i="97"/>
  <c r="D559" i="97"/>
  <c r="D532" i="97"/>
  <c r="D512" i="97"/>
  <c r="D462" i="97"/>
  <c r="D449" i="97"/>
  <c r="D437" i="97"/>
  <c r="D376" i="97"/>
  <c r="D321" i="97"/>
  <c r="D311" i="97"/>
  <c r="D301" i="97"/>
  <c r="D291" i="97"/>
  <c r="D266" i="97"/>
  <c r="D258" i="97"/>
  <c r="N21" i="97"/>
  <c r="D211" i="97"/>
  <c r="D201" i="97"/>
  <c r="D191" i="97"/>
  <c r="D78" i="97"/>
  <c r="D709" i="97"/>
  <c r="D687" i="97"/>
  <c r="D662" i="97"/>
  <c r="D632" i="97"/>
  <c r="D612" i="97"/>
  <c r="F602" i="97"/>
  <c r="D602" i="97" s="1"/>
  <c r="D606" i="97"/>
  <c r="D599" i="97"/>
  <c r="D592" i="97"/>
  <c r="D573" i="97"/>
  <c r="D560" i="97"/>
  <c r="D537" i="97"/>
  <c r="I510" i="97"/>
  <c r="I507" i="97" s="1"/>
  <c r="D530" i="97"/>
  <c r="D511" i="97"/>
  <c r="D509" i="97"/>
  <c r="D467" i="97"/>
  <c r="D452" i="97"/>
  <c r="D448" i="97"/>
  <c r="D422" i="97"/>
  <c r="D415" i="97"/>
  <c r="D259" i="97"/>
  <c r="D231" i="97"/>
  <c r="D742" i="97"/>
  <c r="D722" i="97"/>
  <c r="D747" i="97"/>
  <c r="D727" i="97"/>
  <c r="D708" i="97"/>
  <c r="D692" i="97"/>
  <c r="D667" i="97"/>
  <c r="D637" i="97"/>
  <c r="D617" i="97"/>
  <c r="F607" i="97"/>
  <c r="D607" i="97" s="1"/>
  <c r="D611" i="97"/>
  <c r="D598" i="97"/>
  <c r="D589" i="97"/>
  <c r="D561" i="97"/>
  <c r="D552" i="97"/>
  <c r="D522" i="97"/>
  <c r="D508" i="97"/>
  <c r="D502" i="97"/>
  <c r="D457" i="97"/>
  <c r="D451" i="97"/>
  <c r="D427" i="97"/>
  <c r="F416" i="97"/>
  <c r="D416" i="97" s="1"/>
  <c r="D421" i="97"/>
  <c r="D349" i="97"/>
  <c r="D326" i="97"/>
  <c r="D316" i="97"/>
  <c r="D306" i="97"/>
  <c r="D296" i="97"/>
  <c r="D271" i="97"/>
  <c r="D249" i="97"/>
  <c r="D216" i="97"/>
  <c r="D206" i="97"/>
  <c r="D196" i="97"/>
  <c r="F96" i="97"/>
  <c r="D96" i="97" s="1"/>
  <c r="D98" i="97"/>
  <c r="D732" i="97"/>
  <c r="D712" i="97"/>
  <c r="D697" i="97"/>
  <c r="D685" i="97"/>
  <c r="D672" i="97"/>
  <c r="D642" i="97"/>
  <c r="D622" i="97"/>
  <c r="D590" i="97"/>
  <c r="D582" i="97"/>
  <c r="D575" i="97"/>
  <c r="D562" i="97"/>
  <c r="D558" i="97"/>
  <c r="E510" i="97"/>
  <c r="D510" i="97" s="1"/>
  <c r="D520" i="97"/>
  <c r="D450" i="97"/>
  <c r="D432" i="97"/>
  <c r="D413" i="97"/>
  <c r="D348" i="97"/>
  <c r="D251" i="97"/>
  <c r="D221" i="97"/>
  <c r="D77" i="97"/>
  <c r="D75" i="97"/>
  <c r="D25" i="97"/>
  <c r="D26" i="97"/>
  <c r="D257" i="97"/>
  <c r="E228" i="97"/>
  <c r="D238" i="97"/>
  <c r="L227" i="97"/>
  <c r="D237" i="97"/>
  <c r="D28" i="97"/>
  <c r="E229" i="97"/>
  <c r="D229" i="97" s="1"/>
  <c r="D239" i="97"/>
  <c r="D27" i="97"/>
  <c r="D414" i="97"/>
  <c r="L230" i="97"/>
  <c r="D240" i="97"/>
  <c r="D651" i="97"/>
  <c r="D649" i="97"/>
  <c r="D650" i="97"/>
  <c r="D648" i="97"/>
  <c r="O256" i="97"/>
  <c r="K256" i="97"/>
  <c r="O236" i="97"/>
  <c r="N256" i="97"/>
  <c r="K226" i="97"/>
  <c r="K236" i="97"/>
  <c r="N226" i="97"/>
  <c r="N236" i="97"/>
  <c r="M256" i="97"/>
  <c r="M226" i="97"/>
  <c r="M236" i="97"/>
  <c r="L256" i="97"/>
  <c r="L236" i="97"/>
  <c r="I371" i="97"/>
  <c r="D371" i="97" s="1"/>
  <c r="I356" i="97"/>
  <c r="D356" i="97" s="1"/>
  <c r="I361" i="97"/>
  <c r="D361" i="97" s="1"/>
  <c r="I351" i="97"/>
  <c r="D351" i="97" s="1"/>
  <c r="F577" i="97"/>
  <c r="D577" i="97" s="1"/>
  <c r="E517" i="97"/>
  <c r="D517" i="97" s="1"/>
  <c r="H682" i="97"/>
  <c r="M682" i="97"/>
  <c r="E682" i="97"/>
  <c r="L445" i="97"/>
  <c r="L409" i="97" s="1"/>
  <c r="H445" i="97"/>
  <c r="H409" i="97" s="1"/>
  <c r="L447" i="97"/>
  <c r="M597" i="97"/>
  <c r="I597" i="97"/>
  <c r="N587" i="97"/>
  <c r="L587" i="97"/>
  <c r="H587" i="97"/>
  <c r="N572" i="97"/>
  <c r="L557" i="97"/>
  <c r="H557" i="97"/>
  <c r="L444" i="97"/>
  <c r="L408" i="97" s="1"/>
  <c r="L443" i="97"/>
  <c r="L407" i="97" s="1"/>
  <c r="I366" i="97"/>
  <c r="D366" i="97" s="1"/>
  <c r="D76" i="97"/>
  <c r="M70" i="97"/>
  <c r="M19" i="97" s="1"/>
  <c r="I70" i="97"/>
  <c r="I19" i="97" s="1"/>
  <c r="E707" i="97"/>
  <c r="L597" i="97"/>
  <c r="H597" i="97"/>
  <c r="O587" i="97"/>
  <c r="K587" i="97"/>
  <c r="G587" i="97"/>
  <c r="M572" i="97"/>
  <c r="E572" i="97"/>
  <c r="K557" i="97"/>
  <c r="O507" i="97"/>
  <c r="N507" i="97"/>
  <c r="F507" i="97"/>
  <c r="L446" i="97"/>
  <c r="L410" i="97" s="1"/>
  <c r="H707" i="97"/>
  <c r="K682" i="97"/>
  <c r="G682" i="97"/>
  <c r="N682" i="97"/>
  <c r="F601" i="97"/>
  <c r="D601" i="97" s="1"/>
  <c r="O597" i="97"/>
  <c r="K597" i="97"/>
  <c r="G597" i="97"/>
  <c r="J587" i="97"/>
  <c r="F587" i="97"/>
  <c r="L572" i="97"/>
  <c r="H572" i="97"/>
  <c r="O557" i="97"/>
  <c r="G557" i="97"/>
  <c r="N557" i="97"/>
  <c r="J557" i="97"/>
  <c r="H507" i="97"/>
  <c r="I412" i="97"/>
  <c r="E256" i="97"/>
  <c r="O70" i="97"/>
  <c r="O19" i="97" s="1"/>
  <c r="K70" i="97"/>
  <c r="K19" i="97" s="1"/>
  <c r="G70" i="97"/>
  <c r="G19" i="97" s="1"/>
  <c r="O682" i="97"/>
  <c r="I707" i="97"/>
  <c r="F682" i="97"/>
  <c r="I682" i="97"/>
  <c r="N597" i="97"/>
  <c r="M587" i="97"/>
  <c r="I587" i="97"/>
  <c r="O572" i="97"/>
  <c r="K572" i="97"/>
  <c r="G572" i="97"/>
  <c r="M557" i="97"/>
  <c r="I557" i="97"/>
  <c r="E557" i="97"/>
  <c r="L507" i="97"/>
  <c r="H443" i="97"/>
  <c r="H407" i="97" s="1"/>
  <c r="H446" i="97"/>
  <c r="H410" i="97" s="1"/>
  <c r="N70" i="97"/>
  <c r="N19" i="97" s="1"/>
  <c r="J70" i="97"/>
  <c r="J19" i="97" s="1"/>
  <c r="F70" i="97"/>
  <c r="F19" i="97" s="1"/>
  <c r="L647" i="97"/>
  <c r="E341" i="97"/>
  <c r="G256" i="97"/>
  <c r="H236" i="97"/>
  <c r="O73" i="97"/>
  <c r="O22" i="97" s="1"/>
  <c r="K73" i="97"/>
  <c r="K22" i="97" s="1"/>
  <c r="G73" i="97"/>
  <c r="G22" i="97" s="1"/>
  <c r="J72" i="97"/>
  <c r="J21" i="97" s="1"/>
  <c r="F72" i="97"/>
  <c r="F21" i="97" s="1"/>
  <c r="M71" i="97"/>
  <c r="M20" i="97" s="1"/>
  <c r="I71" i="97"/>
  <c r="H341" i="97"/>
  <c r="H226" i="97"/>
  <c r="J73" i="97"/>
  <c r="J22" i="97" s="1"/>
  <c r="F73" i="97"/>
  <c r="M72" i="97"/>
  <c r="M21" i="97" s="1"/>
  <c r="I72" i="97"/>
  <c r="L652" i="97"/>
  <c r="G341" i="97"/>
  <c r="I256" i="97"/>
  <c r="E156" i="97"/>
  <c r="D156" i="97" s="1"/>
  <c r="M73" i="97"/>
  <c r="M22" i="97" s="1"/>
  <c r="I73" i="97"/>
  <c r="I22" i="97" s="1"/>
  <c r="O71" i="97"/>
  <c r="O20" i="97" s="1"/>
  <c r="K71" i="97"/>
  <c r="K20" i="97" s="1"/>
  <c r="G71" i="97"/>
  <c r="L24" i="97"/>
  <c r="H24" i="97"/>
  <c r="H652" i="97"/>
  <c r="L73" i="97"/>
  <c r="H73" i="97"/>
  <c r="H22" i="97" s="1"/>
  <c r="O72" i="97"/>
  <c r="O21" i="97" s="1"/>
  <c r="K72" i="97"/>
  <c r="K21" i="97" s="1"/>
  <c r="G72" i="97"/>
  <c r="G21" i="97" s="1"/>
  <c r="N71" i="97"/>
  <c r="J71" i="97"/>
  <c r="J20" i="97" s="1"/>
  <c r="F71" i="97"/>
  <c r="F20" i="97" s="1"/>
  <c r="O24" i="97"/>
  <c r="K24" i="97"/>
  <c r="G24" i="97"/>
  <c r="J682" i="97"/>
  <c r="J597" i="97"/>
  <c r="J572" i="97"/>
  <c r="J507" i="97"/>
  <c r="J256" i="97"/>
  <c r="J341" i="97"/>
  <c r="J24" i="97"/>
  <c r="H647" i="97"/>
  <c r="M647" i="97"/>
  <c r="I647" i="97"/>
  <c r="E647" i="97"/>
  <c r="O446" i="97"/>
  <c r="O410" i="97" s="1"/>
  <c r="K446" i="97"/>
  <c r="K410" i="97" s="1"/>
  <c r="G446" i="97"/>
  <c r="G410" i="97" s="1"/>
  <c r="H256" i="97"/>
  <c r="G228" i="97"/>
  <c r="G226" i="97" s="1"/>
  <c r="G236" i="97"/>
  <c r="F707" i="97"/>
  <c r="L682" i="97"/>
  <c r="O443" i="97"/>
  <c r="O407" i="97" s="1"/>
  <c r="K407" i="97"/>
  <c r="G443" i="97"/>
  <c r="G407" i="97" s="1"/>
  <c r="O647" i="97"/>
  <c r="K647" i="97"/>
  <c r="G647" i="97"/>
  <c r="O444" i="97"/>
  <c r="O408" i="97" s="1"/>
  <c r="K444" i="97"/>
  <c r="K408" i="97" s="1"/>
  <c r="G444" i="97"/>
  <c r="G408" i="97" s="1"/>
  <c r="G707" i="97"/>
  <c r="N647" i="97"/>
  <c r="J647" i="97"/>
  <c r="F647" i="97"/>
  <c r="K507" i="97"/>
  <c r="G507" i="97"/>
  <c r="O445" i="97"/>
  <c r="O409" i="97" s="1"/>
  <c r="K445" i="97"/>
  <c r="K409" i="97" s="1"/>
  <c r="G445" i="97"/>
  <c r="G409" i="97" s="1"/>
  <c r="E412" i="97"/>
  <c r="M412" i="97"/>
  <c r="O652" i="97"/>
  <c r="K652" i="97"/>
  <c r="G652" i="97"/>
  <c r="E597" i="97"/>
  <c r="E587" i="97"/>
  <c r="F557" i="97"/>
  <c r="N446" i="97"/>
  <c r="N410" i="97" s="1"/>
  <c r="J446" i="97"/>
  <c r="J410" i="97" s="1"/>
  <c r="F446" i="97"/>
  <c r="N445" i="97"/>
  <c r="N409" i="97" s="1"/>
  <c r="J445" i="97"/>
  <c r="J409" i="97" s="1"/>
  <c r="F445" i="97"/>
  <c r="F409" i="97" s="1"/>
  <c r="N444" i="97"/>
  <c r="N408" i="97" s="1"/>
  <c r="J444" i="97"/>
  <c r="J408" i="97" s="1"/>
  <c r="F444" i="97"/>
  <c r="F408" i="97" s="1"/>
  <c r="N443" i="97"/>
  <c r="N407" i="97" s="1"/>
  <c r="J443" i="97"/>
  <c r="J407" i="97" s="1"/>
  <c r="F443" i="97"/>
  <c r="F407" i="97" s="1"/>
  <c r="H447" i="97"/>
  <c r="N652" i="97"/>
  <c r="J652" i="97"/>
  <c r="F652" i="97"/>
  <c r="I572" i="97"/>
  <c r="M507" i="97"/>
  <c r="M446" i="97"/>
  <c r="M410" i="97" s="1"/>
  <c r="I446" i="97"/>
  <c r="I410" i="97" s="1"/>
  <c r="E446" i="97"/>
  <c r="M445" i="97"/>
  <c r="M409" i="97" s="1"/>
  <c r="M444" i="97"/>
  <c r="M408" i="97" s="1"/>
  <c r="I444" i="97"/>
  <c r="I408" i="97" s="1"/>
  <c r="E444" i="97"/>
  <c r="M443" i="97"/>
  <c r="M407" i="97" s="1"/>
  <c r="I443" i="97"/>
  <c r="E443" i="97"/>
  <c r="H444" i="97"/>
  <c r="G286" i="97"/>
  <c r="M652" i="97"/>
  <c r="I652" i="97"/>
  <c r="I527" i="97"/>
  <c r="D527" i="97" s="1"/>
  <c r="F341" i="97"/>
  <c r="K276" i="97"/>
  <c r="M447" i="97"/>
  <c r="I447" i="97"/>
  <c r="E447" i="97"/>
  <c r="F417" i="97"/>
  <c r="D417" i="97" s="1"/>
  <c r="N412" i="97"/>
  <c r="J412" i="97"/>
  <c r="I346" i="97"/>
  <c r="D346" i="97" s="1"/>
  <c r="F260" i="97"/>
  <c r="D260" i="97" s="1"/>
  <c r="F261" i="97"/>
  <c r="D261" i="97" s="1"/>
  <c r="E246" i="97"/>
  <c r="D246" i="97" s="1"/>
  <c r="O447" i="97"/>
  <c r="K447" i="97"/>
  <c r="G447" i="97"/>
  <c r="L412" i="97"/>
  <c r="H412" i="97"/>
  <c r="N447" i="97"/>
  <c r="J447" i="97"/>
  <c r="F447" i="97"/>
  <c r="O412" i="97"/>
  <c r="K412" i="97"/>
  <c r="G412" i="97"/>
  <c r="N24" i="97"/>
  <c r="H286" i="97"/>
  <c r="L72" i="97"/>
  <c r="L21" i="97" s="1"/>
  <c r="H72" i="97"/>
  <c r="H21" i="97" s="1"/>
  <c r="F74" i="97"/>
  <c r="J286" i="97"/>
  <c r="F286" i="97"/>
  <c r="J226" i="97"/>
  <c r="F226" i="97"/>
  <c r="J236" i="97"/>
  <c r="F236" i="97"/>
  <c r="L70" i="97"/>
  <c r="H70" i="97"/>
  <c r="H19" i="97" s="1"/>
  <c r="N74" i="97"/>
  <c r="F24" i="97"/>
  <c r="I286" i="97"/>
  <c r="E286" i="97"/>
  <c r="I226" i="97"/>
  <c r="I236" i="97"/>
  <c r="E236" i="97"/>
  <c r="L71" i="97"/>
  <c r="L20" i="97" s="1"/>
  <c r="H71" i="97"/>
  <c r="H20" i="97" s="1"/>
  <c r="J74" i="97"/>
  <c r="O74" i="97"/>
  <c r="K74" i="97"/>
  <c r="G74" i="97"/>
  <c r="M74" i="97"/>
  <c r="I74" i="97"/>
  <c r="E74" i="97"/>
  <c r="E73" i="97"/>
  <c r="E72" i="97"/>
  <c r="E71" i="97"/>
  <c r="E70" i="97"/>
  <c r="M24" i="97"/>
  <c r="I24" i="97"/>
  <c r="E24" i="97"/>
  <c r="L74" i="97"/>
  <c r="H74" i="97"/>
  <c r="F412" i="97" l="1"/>
  <c r="E445" i="97"/>
  <c r="I445" i="97"/>
  <c r="I409" i="97" s="1"/>
  <c r="E507" i="97"/>
  <c r="D507" i="97" s="1"/>
  <c r="D587" i="97"/>
  <c r="F597" i="97"/>
  <c r="D597" i="97" s="1"/>
  <c r="D576" i="97"/>
  <c r="L15" i="97"/>
  <c r="N69" i="97"/>
  <c r="F410" i="97"/>
  <c r="F406" i="97" s="1"/>
  <c r="D70" i="97"/>
  <c r="O15" i="97"/>
  <c r="D446" i="97"/>
  <c r="K15" i="97"/>
  <c r="M15" i="97"/>
  <c r="D412" i="97"/>
  <c r="D447" i="97"/>
  <c r="D572" i="97"/>
  <c r="L22" i="97"/>
  <c r="L16" i="97" s="1"/>
  <c r="E19" i="97"/>
  <c r="N20" i="97"/>
  <c r="D74" i="97"/>
  <c r="D24" i="97"/>
  <c r="D444" i="97"/>
  <c r="I283" i="97"/>
  <c r="D343" i="97"/>
  <c r="N15" i="97"/>
  <c r="E407" i="97"/>
  <c r="D443" i="97"/>
  <c r="D557" i="97"/>
  <c r="D707" i="97"/>
  <c r="I284" i="97"/>
  <c r="I279" i="97" s="1"/>
  <c r="D344" i="97"/>
  <c r="F22" i="97"/>
  <c r="E20" i="97"/>
  <c r="G20" i="97"/>
  <c r="G14" i="97" s="1"/>
  <c r="L226" i="97"/>
  <c r="D286" i="97"/>
  <c r="D228" i="97"/>
  <c r="D71" i="97"/>
  <c r="D72" i="97"/>
  <c r="D236" i="97"/>
  <c r="D73" i="97"/>
  <c r="E226" i="97"/>
  <c r="E21" i="97"/>
  <c r="E22" i="97"/>
  <c r="L19" i="97"/>
  <c r="D227" i="97"/>
  <c r="D230" i="97"/>
  <c r="D682" i="97"/>
  <c r="D647" i="97"/>
  <c r="D652" i="97"/>
  <c r="O276" i="97"/>
  <c r="K69" i="97"/>
  <c r="H442" i="97"/>
  <c r="M14" i="97"/>
  <c r="J14" i="97"/>
  <c r="K16" i="97"/>
  <c r="L276" i="97"/>
  <c r="O226" i="97"/>
  <c r="H276" i="97"/>
  <c r="M276" i="97"/>
  <c r="N13" i="97"/>
  <c r="N276" i="97"/>
  <c r="G69" i="97"/>
  <c r="M69" i="97"/>
  <c r="L442" i="97"/>
  <c r="O14" i="97"/>
  <c r="F14" i="97"/>
  <c r="J15" i="97"/>
  <c r="E276" i="97"/>
  <c r="J69" i="97"/>
  <c r="F69" i="97"/>
  <c r="O69" i="97"/>
  <c r="N14" i="97"/>
  <c r="F13" i="97"/>
  <c r="G276" i="97"/>
  <c r="G15" i="97"/>
  <c r="I69" i="97"/>
  <c r="F15" i="97"/>
  <c r="F276" i="97"/>
  <c r="J442" i="97"/>
  <c r="J16" i="97"/>
  <c r="M13" i="97"/>
  <c r="M406" i="97"/>
  <c r="M16" i="97"/>
  <c r="O13" i="97"/>
  <c r="E409" i="97"/>
  <c r="D409" i="97" s="1"/>
  <c r="H408" i="97"/>
  <c r="H13" i="97"/>
  <c r="G442" i="97"/>
  <c r="I407" i="97"/>
  <c r="E69" i="97"/>
  <c r="J276" i="97"/>
  <c r="E241" i="97"/>
  <c r="D241" i="97" s="1"/>
  <c r="I341" i="97"/>
  <c r="D341" i="97" s="1"/>
  <c r="J13" i="97"/>
  <c r="J406" i="97"/>
  <c r="M442" i="97"/>
  <c r="G13" i="97"/>
  <c r="G406" i="97"/>
  <c r="O16" i="97"/>
  <c r="N442" i="97"/>
  <c r="H16" i="97"/>
  <c r="K442" i="97"/>
  <c r="H69" i="97"/>
  <c r="F256" i="97"/>
  <c r="D256" i="97" s="1"/>
  <c r="N406" i="97"/>
  <c r="H15" i="97"/>
  <c r="K13" i="97"/>
  <c r="K406" i="97"/>
  <c r="N16" i="97"/>
  <c r="E408" i="97"/>
  <c r="D408" i="97" s="1"/>
  <c r="O442" i="97"/>
  <c r="L69" i="97"/>
  <c r="I16" i="97"/>
  <c r="E410" i="97"/>
  <c r="D410" i="97" s="1"/>
  <c r="E442" i="97"/>
  <c r="O406" i="97"/>
  <c r="G16" i="97"/>
  <c r="F442" i="97"/>
  <c r="D22" i="97" l="1"/>
  <c r="I442" i="97"/>
  <c r="D445" i="97"/>
  <c r="F16" i="97"/>
  <c r="F12" i="97" s="1"/>
  <c r="E13" i="97"/>
  <c r="D407" i="97"/>
  <c r="D19" i="97"/>
  <c r="D442" i="97"/>
  <c r="D283" i="97"/>
  <c r="I278" i="97"/>
  <c r="D278" i="97" s="1"/>
  <c r="D284" i="97"/>
  <c r="I281" i="97"/>
  <c r="D281" i="97" s="1"/>
  <c r="L13" i="97"/>
  <c r="D69" i="97"/>
  <c r="D226" i="97"/>
  <c r="L18" i="97"/>
  <c r="J18" i="97"/>
  <c r="K18" i="97"/>
  <c r="O18" i="97"/>
  <c r="H18" i="97"/>
  <c r="M18" i="97"/>
  <c r="N18" i="97"/>
  <c r="L14" i="97"/>
  <c r="H14" i="97"/>
  <c r="H12" i="97" s="1"/>
  <c r="L406" i="97"/>
  <c r="G18" i="97"/>
  <c r="K14" i="97"/>
  <c r="K12" i="97" s="1"/>
  <c r="F18" i="97"/>
  <c r="E406" i="97"/>
  <c r="G12" i="97"/>
  <c r="E16" i="97"/>
  <c r="E18" i="97"/>
  <c r="J12" i="97"/>
  <c r="O12" i="97"/>
  <c r="E14" i="97"/>
  <c r="N12" i="97"/>
  <c r="H406" i="97"/>
  <c r="E15" i="97"/>
  <c r="I13" i="97"/>
  <c r="I406" i="97"/>
  <c r="M12" i="97"/>
  <c r="D16" i="97" l="1"/>
  <c r="L12" i="97"/>
  <c r="I21" i="97"/>
  <c r="D21" i="97" s="1"/>
  <c r="D279" i="97"/>
  <c r="I20" i="97"/>
  <c r="D20" i="97" s="1"/>
  <c r="I276" i="97"/>
  <c r="D276" i="97" s="1"/>
  <c r="D406" i="97"/>
  <c r="D13" i="97"/>
  <c r="E12" i="97"/>
  <c r="I15" i="97" l="1"/>
  <c r="I14" i="97"/>
  <c r="I18" i="97"/>
  <c r="D18" i="97" s="1"/>
  <c r="D15" i="97" l="1"/>
  <c r="I12" i="97"/>
  <c r="D12" i="97" s="1"/>
  <c r="D14" i="97"/>
</calcChain>
</file>

<file path=xl/comments1.xml><?xml version="1.0" encoding="utf-8"?>
<comments xmlns="http://schemas.openxmlformats.org/spreadsheetml/2006/main">
  <authors>
    <author>Волкова И.А.</author>
  </authors>
  <commentList>
    <comment ref="I34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8974,3-фед</t>
        </r>
      </text>
    </comment>
    <comment ref="I353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9856,5-фед</t>
        </r>
      </text>
    </comment>
    <comment ref="I35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63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6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73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10693,5-фед</t>
        </r>
      </text>
    </comment>
    <comment ref="I37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12458,3-фед
</t>
        </r>
      </text>
    </comment>
    <comment ref="I46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469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298004,9-обл
12388,3-фед</t>
        </r>
      </text>
    </comment>
    <comment ref="I47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126504-мун
5258,8-фед</t>
        </r>
      </text>
    </comment>
    <comment ref="I504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139319,7-обл
13627,1-фед</t>
        </r>
      </text>
    </comment>
    <comment ref="I50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59141,9-мун
5784,7-фед</t>
        </r>
      </text>
    </comment>
    <comment ref="I658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659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
10000-обл
16104,7-фед</t>
        </r>
      </text>
    </comment>
    <comment ref="I66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6836,5-фед</t>
        </r>
      </text>
    </comment>
    <comment ref="I663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664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26015,4-фед
10000-обл</t>
        </r>
      </text>
    </comment>
    <comment ref="I669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10000-обл
19821,2-фед</t>
        </r>
      </text>
    </comment>
    <comment ref="I67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8414,1-фед</t>
        </r>
      </text>
    </comment>
    <comment ref="I674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139319,7-обл
13627,1-фед</t>
        </r>
      </text>
    </comment>
    <comment ref="I67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59141,9-мун
5784,7-фед</t>
        </r>
      </text>
    </comment>
  </commentList>
</comments>
</file>

<file path=xl/sharedStrings.xml><?xml version="1.0" encoding="utf-8"?>
<sst xmlns="http://schemas.openxmlformats.org/spreadsheetml/2006/main" count="1070" uniqueCount="319">
  <si>
    <t>в том числе:</t>
  </si>
  <si>
    <t>Статус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</si>
  <si>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</si>
  <si>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</si>
  <si>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</si>
  <si>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</si>
  <si>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 xml:space="preserve">федеральный бюджет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</si>
  <si>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</si>
  <si>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</si>
  <si>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</si>
  <si>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</si>
  <si>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</si>
  <si>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</si>
  <si>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</si>
  <si>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</si>
  <si>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</si>
  <si>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</si>
  <si>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</si>
  <si>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Достижение новых качественных образовательных результатов выпускниками образовательных организаций городского округа город Воронеж</t>
  </si>
  <si>
    <t>бюджет городского округа город Воронеж</t>
  </si>
  <si>
    <t>Развитие системы оценки качества образования в городском округе город Воронеж на основе профессиональной и общественной экспертизы, самооценки образовательных организаций как средства обеспечения качественных и доступных образовательных услуг в соответствии  с потребностями населения</t>
  </si>
  <si>
    <t>Выполнение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образования, образовательного процесса и управления образованием</t>
  </si>
  <si>
    <t xml:space="preserve">Оптимизация системы финансирования образовательных организаций для обеспечения достойного уровня жизни занятых в ней работников и привлечения новых высококвалифицированных кадров и молодых специалистов </t>
  </si>
  <si>
    <t>Осуществление финансирования муниципальных организаций дополнительного образования детей городского округа  на выполнение ими муниципального задания по оказанию услуги по предоставлению дополнительного образования по дополнительным образовательным программам</t>
  </si>
  <si>
    <t>МКДОУ «Детский сад № 158», ул. Электросигнальная, 18</t>
  </si>
  <si>
    <t xml:space="preserve">Строительство и реконструкция муниципальных объектов дошкольного образования </t>
  </si>
  <si>
    <t xml:space="preserve">Реконструкция помещений под размещение НДОУ </t>
  </si>
  <si>
    <t xml:space="preserve">Финансовое обеспечение на выполнение муниципального задания дошкольными образовательными организациями </t>
  </si>
  <si>
    <t>Осуществление финансирования муниципальных дошкольных образовательных организаций городского округа  на выполнение ими муниципального задания по оказанию услуги по предоставлению общедоступного и бесплатного дошкольного образования по основным общеобразовательным программам дошкольного образования</t>
  </si>
  <si>
    <t>Подпрограмма 1 муниципальной программы городского округа город Воронеж</t>
  </si>
  <si>
    <t>Строительство и реконструкция объектов дошкольного образования</t>
  </si>
  <si>
    <t>Подпрограмма 2 муниципальной программы городского округа город Воронеж</t>
  </si>
  <si>
    <t>2.3</t>
  </si>
  <si>
    <t>Подпрограмма 3  муниципальной программы городского округа город Воронеж</t>
  </si>
  <si>
    <t>Основное мероприятие 1</t>
  </si>
  <si>
    <t>Дотация на питание родителям (законным представителям) обучающихся в общеобразовательных учреждениях, расположенных на территории городского округа город Воронеж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</si>
  <si>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</si>
  <si>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Обеспечение учащихся общеобразовательных учреждений молочной продукцией</t>
  </si>
  <si>
    <t>Ежемесячное вознаграждение за классное руководство</t>
  </si>
  <si>
    <t>Основное мероприятие 2</t>
  </si>
  <si>
    <t>Выплаты приемной семье на содержание подопечных детей</t>
  </si>
  <si>
    <t>Обеспечение выплат вознаграждения, причитающегося приемному родителю</t>
  </si>
  <si>
    <t>Выплаты семьям опекунов на содержание подопечных детей</t>
  </si>
  <si>
    <t>Выплата единовременного пособия при передаче ребенка на воспитание в семью</t>
  </si>
  <si>
    <t>Организация и проведение  мероприятий по профилактике социального сиротства</t>
  </si>
  <si>
    <t>Содержание муниципальных учреждений, оплата товаров и услуг из средств областного бюджета</t>
  </si>
  <si>
    <t>Строительство школы на 500 учащихся в микрорайоне Репное (завершение строительства)</t>
  </si>
  <si>
    <t>Развитие образования</t>
  </si>
  <si>
    <t>всего</t>
  </si>
  <si>
    <t>Создание условий для отдыха детей городского округа город Воронеж</t>
  </si>
  <si>
    <t>Детский сад на 220 мест по ул. Ростовской, 58/6</t>
  </si>
  <si>
    <t>Детский сад на 140 мест по ул. Хользунова,  38А</t>
  </si>
  <si>
    <t>Детский сад на 140 мест по ул. Сельская, 2c</t>
  </si>
  <si>
    <t>Детский сад на 80 мест по ул. 45 Стрелковой  дивизии, 226 б</t>
  </si>
  <si>
    <t xml:space="preserve">Встроенно-пристроенный детский сад на 100 мест по ул. 9 Января, 241/9 </t>
  </si>
  <si>
    <t>Детский сад на 160 мест по ул. Острогожская, 168  п</t>
  </si>
  <si>
    <t>Детский сад на 150 мест по переулку Газовый, д.15 В</t>
  </si>
  <si>
    <t>Формирование новой технологической среды в муниципальной системе образования (обеспечение поставки современного оборудования (учебно-лабораторного, учебно – производственного и др.), мебели, учебных и учебно-наглядных пособий, совершенствование системы организации питания учащихся, обеспечение широкого использования информационно-коммуникационных технологий в образовательном процессе и управлении образованием, подключение учреждений дополнительного образования детей  к высокоскоростному доступу в сеть Интернет)</t>
  </si>
  <si>
    <t>Организация отдыха детей в каникулярное время,  временного трудоустройства в период летних школьных каникул старшеклассников в возрасте от 14 до 18 лет</t>
  </si>
  <si>
    <t>Строительство спортивного зала с теплым переходом к зданию МБОУ гимназия им. академика Н.Г. Басова при ВГУ г. Воронеж (завершение строительства)</t>
  </si>
  <si>
    <t xml:space="preserve">Наименование муниципальной программы, подпрограммы,  основного мероприятия </t>
  </si>
  <si>
    <t>Выплата единовременного пособия при всех формах устройства детей, лишенных родительского попечения,  в семью</t>
  </si>
  <si>
    <t>Выплата единовременного пособия при устройстве в семью ребенка-инвалида, достигшего возраста 10 лет, а также одновременной передаче на воспитание в семью ребенка с его братьями (сестрами)</t>
  </si>
  <si>
    <t>Организация и проведение городских мероприятий по социализации, адаптации и интеграции в общество детей-сирот и детей, оставшихся без попечения родителей</t>
  </si>
  <si>
    <t>Вовлечение    молодежи     в     социальную     практику</t>
  </si>
  <si>
    <t xml:space="preserve">Строительство общеобразовательной школы на 33 класса в квартале ВГУ  на Московском проспекте г. Воронежа (завершение строительства);  </t>
  </si>
  <si>
    <t xml:space="preserve">Детский сад на 220 мест (с котельной)             по Олимпийскому бульвару, 4/5                                                        </t>
  </si>
  <si>
    <t>Детский сад № 13 на 60 мест  (с котельной)     по ул. Ольминского, 28</t>
  </si>
  <si>
    <t>Строительство детских садов  строительными  организациями с последующим их приобретением в муниципальную собственность:</t>
  </si>
  <si>
    <t>Обеспечение высокого качества услуг дошкольного образования, развитие вариативных форм и оказание мер поддержки негосударственному сектору дошкольного образования</t>
  </si>
  <si>
    <t>Возврат бывшего детского сада № 38 (ул. Студенческая, 33) к первоначальному использованию, присоединение объекта  в качестве дополнительного здания МБДОУ «Детский сад общеразвивающего вида № 17»</t>
  </si>
  <si>
    <t>Детский сад на 220 мест по ул. Ростовская, 69а, в городском округе город Воронеж (завершение строительства)</t>
  </si>
  <si>
    <t>Детский сад на 220 мест по ул. Минская в г. Воронеже (завершение строительства)</t>
  </si>
  <si>
    <t>Проведение муниципального конкурса «Воспитатель года»</t>
  </si>
  <si>
    <t>Доплата к пенсии неработающим пенсионерам,  имеющим почетное звание «Заслуженный учитель Российской Федерации»</t>
  </si>
  <si>
    <t>Оранизация и проведение городских мероприятий по пропаганде различных форм семейного устройства детей-сирот и детей, оставшихся без попечения родителей (городская акция «Я ищу тебя, мама!»)</t>
  </si>
  <si>
    <r>
      <t xml:space="preserve">Комплексное освоение в целях жилищного строительства микрорайона по ул. Ильюшина, 13 в г. Воронеже. Детский сад на 250 мест (позиция 29) </t>
    </r>
    <r>
      <rPr>
        <i/>
        <sz val="11"/>
        <color indexed="10"/>
        <rFont val="Times New Roman"/>
        <family val="1"/>
        <charset val="204"/>
      </rPr>
      <t/>
    </r>
  </si>
  <si>
    <t>Строительство общеобразовательной школы на 1224 места по ул. Шишкова 140б в г. Воронеж</t>
  </si>
  <si>
    <t xml:space="preserve">Детский сад на 150 мест по Московскому проспекту, 142е
</t>
  </si>
  <si>
    <t xml:space="preserve">Комплексная жилая застройка по ул. Шишкова, 140б, в г. Воронеже. Детский сад на 220 мест
</t>
  </si>
  <si>
    <t>Гражданское образование и патриотическое воспитание молодежи, содействие формированию культурно-нравственных ценностей. Развитие инфраструктуры военно-патриотического воспитания и подготовка к службе в рядах Вооруженных Сил Российской Федерации</t>
  </si>
  <si>
    <r>
      <t xml:space="preserve">Строительство объекта «Комплексная  жилая застройка микрорайона АI по ул. Острогожская р.п. Шилово г.Воронежа. Общеобразовательная школа на 1224 мест» </t>
    </r>
    <r>
      <rPr>
        <i/>
        <sz val="11"/>
        <color indexed="10"/>
        <rFont val="Times New Roman"/>
        <family val="1"/>
        <charset val="204"/>
      </rPr>
      <t/>
    </r>
  </si>
  <si>
    <t>Развитие общего и дополнительного образования</t>
  </si>
  <si>
    <t>Социализация детей-сирот и детей, нуждающихся в особой защите государства</t>
  </si>
  <si>
    <t xml:space="preserve">Осуществление финансирования муниципальных казенных учреждений бухгалтерско-расчетных центров на ведение  централизованного бухгалтерского учета в сфере образования </t>
  </si>
  <si>
    <t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городского округа город Воронеж «Развитие образования» в разрезе мероприятий подпрограмм и основных мероприятий</t>
  </si>
  <si>
    <t>Открытие дополнительной группы в  МБДОУ «Детский сад общеразвивающего вида № 116»</t>
  </si>
  <si>
    <t>Обеспечение деятельности муниципального казенного учреждения городского округа город Воронеж «Центр молодежных проектов и программ»</t>
  </si>
  <si>
    <t>Осуществление финансирования муниципальных образовательных организаций межшкольных учебных комбинатов городского округа  на выполнение ими муниципального задания по оказанию услуги по предоставлению основного общего, среднего образования в части изучения образовательной дисциплины «Технология»</t>
  </si>
  <si>
    <t>Осуществление финансирования муниципальных организаций общего образования городского округа  на выполнение ими муниципального задания по оказанию услуги по предоставлению общедоступного и бесплатного начального общего, основного общего, среднего  общего образования по основным общеобразовательным программам</t>
  </si>
  <si>
    <t>Строительство  общеобразовательных организаций</t>
  </si>
  <si>
    <t xml:space="preserve">Строительство пристроек к существующим образовательным организациям
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</si>
  <si>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</si>
  <si>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</si>
  <si>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</si>
  <si>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</si>
  <si>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</si>
  <si>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</si>
  <si>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</si>
  <si>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</si>
  <si>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</si>
  <si>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</si>
  <si>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</si>
  <si>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</si>
  <si>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</si>
  <si>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</si>
  <si>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</si>
  <si>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</si>
  <si>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</si>
  <si>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</si>
  <si>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1.2.2</t>
  </si>
  <si>
    <t>1.3</t>
  </si>
  <si>
    <t>1.3.1</t>
  </si>
  <si>
    <t>1.3.2</t>
  </si>
  <si>
    <t>1.3.2.1</t>
  </si>
  <si>
    <t>1.4</t>
  </si>
  <si>
    <t>1.4.1</t>
  </si>
  <si>
    <t>1.5</t>
  </si>
  <si>
    <t>1.5.1</t>
  </si>
  <si>
    <t>1.5.2</t>
  </si>
  <si>
    <t>1.6</t>
  </si>
  <si>
    <t>2.1</t>
  </si>
  <si>
    <t>2.1.1</t>
  </si>
  <si>
    <t>2.1.2</t>
  </si>
  <si>
    <t>2.1.3</t>
  </si>
  <si>
    <t>2.2</t>
  </si>
  <si>
    <t>2.2.1</t>
  </si>
  <si>
    <t>2.3.1</t>
  </si>
  <si>
    <t>2.3.1.1</t>
  </si>
  <si>
    <t>2.3.1.2</t>
  </si>
  <si>
    <t>2.3.1.3</t>
  </si>
  <si>
    <t>2.3.2</t>
  </si>
  <si>
    <t>2.3.3</t>
  </si>
  <si>
    <t>2.3.4</t>
  </si>
  <si>
    <t>2.4</t>
  </si>
  <si>
    <t>2.4.1</t>
  </si>
  <si>
    <t>2.5</t>
  </si>
  <si>
    <t>2.5.1</t>
  </si>
  <si>
    <t>2.6</t>
  </si>
  <si>
    <t>3.1</t>
  </si>
  <si>
    <t>3.2</t>
  </si>
  <si>
    <t>3.3</t>
  </si>
  <si>
    <t>2.7</t>
  </si>
  <si>
    <t>2.8</t>
  </si>
  <si>
    <t>2.9</t>
  </si>
  <si>
    <t>Проведение капитального ремонта и ремонта, обеспечивающего стабильное функционирование дошкольных образовательных учреждений</t>
  </si>
  <si>
    <t>2.3.1.4</t>
  </si>
  <si>
    <t>Проведение капитального ремонта и ремонтных работ для обеспечения функционирования и  подготовки  к новому учебному году общеобразовательных учреждений и учреждений дополнительного образования</t>
  </si>
  <si>
    <t>Иные межбюджетные трасферты в областной бюджет Воронежской области на софинансирование строительства объектов образования</t>
  </si>
  <si>
    <t>2.3.5</t>
  </si>
  <si>
    <t>1.2.4</t>
  </si>
  <si>
    <t>Возврат бывших помещений МБДОУ «Детский сад общеразвивающего вида №34», расположенных по адресу: ул. Писателя Маршака,12 (заняты МБУДО ДШИ № 2),  к первоначальному использованию</t>
  </si>
  <si>
    <t>Капитальный ремонт здания МБДОУ  «Детский сад общеразвивающего вида  №  48»,  ул. Домостроителей, 67</t>
  </si>
  <si>
    <t>Открытие дополнительной группы в  МБДОУ «ЦРР-детский сад № 53»</t>
  </si>
  <si>
    <t>Реконструкция  МБДОУ «ЦРР – детский сад № 138» г. Воронеж</t>
  </si>
  <si>
    <t>Создание в детских садах, вводимых в эксплуатацию по возврату к первоначальному использованию, и открываемых дополнительных группах действующих МБДОУ материально-технической базы, соответствующей требованиям пожарной безопасности и санитарному законодательству, в том числе:</t>
  </si>
  <si>
    <t>Организация государственной итоговой аттестации выпускников 9-х  и  11-х (12-х) классов</t>
  </si>
  <si>
    <t xml:space="preserve">  Стимулирование мотивации непрерывного профессионального развития,  творческой активности педагогов, создание условий для выявления и обмена лучшими практиками  посредством участия в городских и региональных педагогических мероприятиях и конкурсах</t>
  </si>
  <si>
    <t>Возврат  бывшего детского сада  № 10 (ул. Минская, 13)  к первоначальному использованию, присоединение объекта в качестве дополнительного здания к МБДОУ «Детский сад № 43»</t>
  </si>
  <si>
    <t>Встроенный детский сад на 100 мест по ул. Краснознаменная,57/2, пом.1/1</t>
  </si>
  <si>
    <t xml:space="preserve"> Комплексная жилая застройка в микрорайоне АI по ул.Острогожская,р.п. Шилово 
г. Воронежа. Детский сад на 220 мест</t>
  </si>
  <si>
    <t>1.2.5</t>
  </si>
  <si>
    <t xml:space="preserve"> Детский сад на 220 мест город Воронеж, массив  Олимпийский, д. 15</t>
  </si>
  <si>
    <t>Пристройка к МБОУ СОШ № 84 в г. Воронеже по ул. Тепличная, 20б</t>
  </si>
  <si>
    <t>Пристройка к МБОУ СОШ № 46 по ул. Дм.Горина, 61 (Подгорное), г.Воронеж (включая ПИР)</t>
  </si>
  <si>
    <t>Строительство пристройки к функционирующему детскому саду МБДОУ «Детский сад № 69», г. Воронеж, ул. Попова, д. 2 (включая ПИР)</t>
  </si>
  <si>
    <t>Строительство пристройки к функционирующему детскому саду МБДОУ «Детский сад общеразвивающего вида № 185», г. Воронеж, ул. 45 Стрелковой Дивизии, д. 281(включая ПИР)</t>
  </si>
  <si>
    <t>Строительство пристройки к функционирующему детскому саду МБДОУ «Центр развития ребенка-детский сад № 73», г. Воронеж, ул. Ульяновская, д. 31 (включая ПИР)</t>
  </si>
  <si>
    <t>Строительство пристройки к функционирующему детскому саду МБДОУ «Детский сад общеразвивающего вида № 142», г. Воронеж, ул. Глинки, д. 11 (включая ПИР)</t>
  </si>
  <si>
    <t>Строительство пристройки  к функционирующему детскому саду МБДОУ «Детский сад  № 119», г. Воронеж, ул. Тепличная, д. 18 (включая ПИР)</t>
  </si>
  <si>
    <t>г. Воронеж. Средняя школа на 1101 место по ул. Ф.Тютчева, 6 (включая ПИР)</t>
  </si>
  <si>
    <t>Общеобразовательная школа на 1101 место по адресу: г. Воронеж, жилой массив Олимпийский, 14 (включая ПИР)</t>
  </si>
  <si>
    <t>Комплексное освоение в целях жилищного строительства микрорайона по ул. Ильюшина, 13 в г. Воронеже. Общеобразовательная школа на 1224 места (поз.59) (включая ПИР)</t>
  </si>
  <si>
    <t>Пристройка к МБОУ лицей № 4 по ул. Генерала Лизюкова, 87 (включая ПИР)</t>
  </si>
  <si>
    <t>Пристройка к МБОУ СОШ № 77 по пер. Звездный, 2 (Масловка) (включая ПИР)</t>
  </si>
  <si>
    <t>Строительство пристройки к функционирующему детскому саду МБДОУ «Центр развития ребенка-детский сад  № 138»,г. Воронеж, ул.Лизюкова, 41 (включая ПИР)</t>
  </si>
  <si>
    <t>2021 год</t>
  </si>
  <si>
    <t>2022 год</t>
  </si>
  <si>
    <t>2023 год</t>
  </si>
  <si>
    <t>2024 год</t>
  </si>
  <si>
    <t>1.7</t>
  </si>
  <si>
    <t>1.7.1</t>
  </si>
  <si>
    <t>1.7.1.1</t>
  </si>
  <si>
    <t>1.7.1.2</t>
  </si>
  <si>
    <r>
      <t xml:space="preserve">Проведение закупок немонтируемого технологическго оборудования  </t>
    </r>
    <r>
      <rPr>
        <i/>
        <sz val="11"/>
        <color indexed="10"/>
        <rFont val="Times New Roman"/>
        <family val="1"/>
        <charset val="204"/>
      </rPr>
      <t/>
    </r>
  </si>
  <si>
    <t>1.2.3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</si>
  <si>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</si>
  <si>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</si>
  <si>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</si>
  <si>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</si>
  <si>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</si>
  <si>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</si>
  <si>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</si>
  <si>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</si>
  <si>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>1.2.3.9</t>
  </si>
  <si>
    <t>1.2.3.10</t>
  </si>
  <si>
    <t xml:space="preserve">Проведение закупок немонтируемого технологическго оборудования </t>
  </si>
  <si>
    <t>2.3.3.1</t>
  </si>
  <si>
    <t>2.3.3.2</t>
  </si>
  <si>
    <t>2.3.3.3</t>
  </si>
  <si>
    <t>2.3.3.4</t>
  </si>
  <si>
    <t>2.3.3.5</t>
  </si>
  <si>
    <t>2.3.3.6</t>
  </si>
  <si>
    <t>2.3.3.7</t>
  </si>
  <si>
    <t>Мероприятия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</si>
  <si>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Мероприятия по созданию дополнительных мест для детей в возрасте от 2 месяцев до 3 лет в образовательных организациях, осуществлющих образовательную деятельность по образовательным программам дошкольного образования</t>
  </si>
  <si>
    <t>Строительство и реконструкция объектов общего и дополнительного образования</t>
  </si>
  <si>
    <t>2.3.4.1</t>
  </si>
  <si>
    <t>Детский спортивно-образовательный центр, приспособленный из объекта незавершенного строительства «Многоэтажный жилой дом со встроенными нежилыми помещениями и подземной автостоянкой по адресу: Воронежская область, г. Воронеж, Ленинский проспект, 201» *</t>
  </si>
  <si>
    <t xml:space="preserve">Проведение капитального ремонта и ремонтных работ для обеспечения функционирования и  подготовки  к новому учебному году, выполнение требований санитарных и строительных норм, пожарной безопасности и иных требований к инфраструктуре общеобразовательных учреждений и учреждений дополнительного образования. </t>
  </si>
  <si>
    <t>2.4.2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</si>
  <si>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</si>
  <si>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</si>
  <si>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</si>
  <si>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</si>
  <si>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</si>
  <si>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</si>
  <si>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</si>
  <si>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</si>
  <si>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2.8.1</t>
  </si>
  <si>
    <t>2.8.2</t>
  </si>
  <si>
    <t>2.8.1.1</t>
  </si>
  <si>
    <t>2.8.1.2</t>
  </si>
  <si>
    <t>2.8.1.3</t>
  </si>
  <si>
    <t>2.8.1.4</t>
  </si>
  <si>
    <t>Строительство детского сада на 120 мест по ул. Лызлова в мкр. Масловка, г.о.г. Воронеж</t>
  </si>
  <si>
    <t>Строительство школы на 1224 места по ул.Ленинградская</t>
  </si>
  <si>
    <t>Общеобразовательная школа на 1500 учащихся ул. Минская</t>
  </si>
  <si>
    <t xml:space="preserve"> Детский сад на 300 мест по ул. Артамонова в г. Воронеж</t>
  </si>
  <si>
    <t>2.3.3.8</t>
  </si>
  <si>
    <t>1.7.1.1.1</t>
  </si>
  <si>
    <t>1.7.1.1.2</t>
  </si>
  <si>
    <t>1.7.1.1.3</t>
  </si>
  <si>
    <t>1.7.1.1.4</t>
  </si>
  <si>
    <t>1.7.1.1.5</t>
  </si>
  <si>
    <t>1.7.1.1.6</t>
  </si>
  <si>
    <t>1.7.1.1.7</t>
  </si>
  <si>
    <t>1.7.1.1.8</t>
  </si>
  <si>
    <t>1.7.1.1.9</t>
  </si>
  <si>
    <t>1.7.1.1.10</t>
  </si>
  <si>
    <t>1.7.1.2.1</t>
  </si>
  <si>
    <t>1.7.1.2.2</t>
  </si>
  <si>
    <t>1.7.1.2.3</t>
  </si>
  <si>
    <t>1.7.1.2.4</t>
  </si>
  <si>
    <t>1.7.1.2.5</t>
  </si>
  <si>
    <t>1.7.1.2.6</t>
  </si>
  <si>
    <t>1.7.1.2.7</t>
  </si>
  <si>
    <t>1.7.1.2.8</t>
  </si>
  <si>
    <t xml:space="preserve">Муниципальная составляющая регионального проекта «Содействие занятости женщин – создание условий  
дошкольного  образования для детей в возрасте до трёх лет»
</t>
  </si>
  <si>
    <t xml:space="preserve">Обеспечение деятельности МКУ «Центр развития образования и молодежных проектов» </t>
  </si>
  <si>
    <t xml:space="preserve"> Реализация мероприятий муниципальных составляющих региональных проектов</t>
  </si>
  <si>
    <t>1.7.2</t>
  </si>
  <si>
    <t>1.7.2.1</t>
  </si>
  <si>
    <t>1.2.1.8</t>
  </si>
  <si>
    <t>1.2.1.9</t>
  </si>
  <si>
    <t>1.2.1.10</t>
  </si>
  <si>
    <t>1.2.1.11</t>
  </si>
  <si>
    <t>1.2.1.12</t>
  </si>
  <si>
    <t>2.3.1.5</t>
  </si>
  <si>
    <t>2.3.1.6</t>
  </si>
  <si>
    <t>2.3.1.7</t>
  </si>
  <si>
    <t>2.3.1.8</t>
  </si>
  <si>
    <t>2.3.1.9</t>
  </si>
  <si>
    <t>2.3.1.10</t>
  </si>
  <si>
    <t>Общеобразовательная школа на 1101 место по ул. Домостроителей, 30а</t>
  </si>
  <si>
    <t>Вовлечение молодежи в социальную практику и обеспечение поддержки творческой активности молодежи.</t>
  </si>
  <si>
    <t>Муниципальная составляющая регионального проекта «Жилье»</t>
  </si>
  <si>
    <t>Строительство школы на 1101 место по ул. А. Овсеенко в ЖК «Каштановый»</t>
  </si>
  <si>
    <t xml:space="preserve">Муниципальная составляющая регионального проекта «Цифровая образовательная среда»
</t>
  </si>
  <si>
    <t>Модернизация материально-технической базы муниципальных дошкольных образовательных учреждений, приобретение услуг, работ для целей капитальных вложений</t>
  </si>
  <si>
    <t>Приведение материально-технической базы функционирующих и вновь построенных муниципальных дошкольных образовательных организаций  в соответствие требованиям ФГОС ДО, приобретение услуг, работ для целей капитальных вложений</t>
  </si>
  <si>
    <t>Строительство образовательных организаций  строительными  организациями с последующим их приобретением в муниципальную собственность</t>
  </si>
  <si>
    <t xml:space="preserve">         </t>
  </si>
  <si>
    <t>Финансовое обеспечение на выполнение муниципального задания организациями начального общего, основного общего, среднего общего образования, организациями дополнительного образования  и межшкольными учебными комбинатами, а также  финансирование организаций, осуществляющих ведение централизованного бухгалтерского учета, и обеспечение деятельности МКУ ЦРОИМП</t>
  </si>
  <si>
    <t>Строительство детского сада  пер. Лиственный на 120 мест</t>
  </si>
  <si>
    <t>Строительство детского сада на 150 мест мкр "Тенистый"</t>
  </si>
  <si>
    <t>Строительство детского сада на 220 мест в мкр "Отрожка"</t>
  </si>
  <si>
    <t>1.2.1.13</t>
  </si>
  <si>
    <t>1.2.1.14</t>
  </si>
  <si>
    <t>Строительство детского сада ул. Крымская - ул. Пирогова на 140 мест</t>
  </si>
  <si>
    <t>1.2.1.15</t>
  </si>
  <si>
    <t>Строительство детского сада ул. Ленинградская на 220 мест</t>
  </si>
  <si>
    <t>2.3.3.9</t>
  </si>
  <si>
    <t>Пристройка к МБОУ лицей № 3</t>
  </si>
  <si>
    <t>* - окончательная стоимость объекта будет определена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 № 567, после ввода объекта в эксплуатацию</t>
  </si>
  <si>
    <t xml:space="preserve"> Строительство пристройки к МБОУ СОШ  № 54 в городском округе город Воронеж</t>
  </si>
  <si>
    <t>Пристройка к МБОУ СОШ № 95 по ул.  В. Невского</t>
  </si>
  <si>
    <t>Детский    сад     на     140    мест (встроенный) по   Московскому пр-ту, 189/3, Гринпарк</t>
  </si>
  <si>
    <t>Детский дошкольный образовательный центр на 600 мест на Московском проспекте в г. Воронеж (включая ПИР)</t>
  </si>
  <si>
    <t xml:space="preserve">Строительство  детского сада на 300 мест в мкр.Шилово г.о.г. Воронеж (включая ПИР) </t>
  </si>
  <si>
    <t>Строительство детского сада на 280 мест в мкр. Репное городского округа город Воронеж (включая ПИР)</t>
  </si>
  <si>
    <t>Детский сад на 150 мест в гмкр. «Подклетное», ул. Красочная, 1 в г. Воронеже (включая ПИР)</t>
  </si>
  <si>
    <t>Детский сад на 150 мест в мкр. «Малышево» г. Воронежа (включая ПИР)</t>
  </si>
  <si>
    <t>Детский сад на 280 мест по ул. Артамонова в г. Воронеже (включая ПИР)</t>
  </si>
  <si>
    <t xml:space="preserve">Детский сад  на 220 мест по ул. Дмитрия Горина, 63 в г. Воронеж (включая ПИР)
</t>
  </si>
  <si>
    <t>Детский сад на 280 мест в мкр. «Боровое»  г. Воронежа (включая ПИР)</t>
  </si>
  <si>
    <t>Детский сад  на 310 мест по ул. Шишкова в г. Воронеже (включая ПИР)</t>
  </si>
  <si>
    <t>Образовательный центр на 2860 мест на Московском проспекте, г. Воронеж (включая ПИР)</t>
  </si>
  <si>
    <t>Образовательная школа на 1224 места по ул. Артамонова в г. Воронеж (включая ПИР)</t>
  </si>
  <si>
    <t>1.2.3.11</t>
  </si>
  <si>
    <t xml:space="preserve">                                            к муниципальной программе</t>
  </si>
  <si>
    <t xml:space="preserve">                                              Приложение №3 </t>
  </si>
  <si>
    <t>1.7.1.2.9</t>
  </si>
  <si>
    <t>1.7.1.2.10</t>
  </si>
  <si>
    <t>Общеобразовательная школа ЖК «Задонье»  «Гринпарк» 1224 места</t>
  </si>
  <si>
    <t xml:space="preserve">                            городского округа город Воронеж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</si>
  <si>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</si>
  <si>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</si>
  <si>
    <t xml:space="preserve">               к постановлению администрации </t>
  </si>
  <si>
    <t>Реконструкция МБОУ СОШ № 45 по ул. 9-е Января</t>
  </si>
  <si>
    <t>Развитие дошкольного образования</t>
  </si>
  <si>
    <t xml:space="preserve">          Приложение</t>
  </si>
  <si>
    <t>Строительство пристройки к  МБОУ гимназия «УВК № 1»    структурное подразделение  детский сад, г. Воронеж, ул. Беговая, д. 164 (включая ПИР)</t>
  </si>
  <si>
    <t>Строительство пристройки к функционирующему детскому саду МБДОУ «Детский сад  комбинированного вида №167», г. Воронеж, ул. Теплоэнергетиков,д.21 (включая ПИР)</t>
  </si>
  <si>
    <t xml:space="preserve">Встроенно-пристроенный детский сад на 140 мест по адресу: Российская Федерация, городской округ город Воронеж, город Воронеж, улица 9 Января, дом 233/45, помещение 1/1
</t>
  </si>
  <si>
    <t>Встроенно-пристроенный детский сад на 100 мест по адресу: Российская Федерация, Воронежская область, городской округ город Воронеж, город Воронеж, улица 9 Января, дом 68, корпус 4, помещение 1/1</t>
  </si>
  <si>
    <t>Встроенно-пристроенный детский сад на 200 мест по адресу: Российская Федерация, Воронежская область, городской округ город Воронеж, город Воронеж, улица 45 стрелковой дивизии, дом 259/4, помещение 1/1</t>
  </si>
  <si>
    <t xml:space="preserve">Детский сад на 280 мест по адресу: Российская Федерация, Воронежская обл, городской округ город Воронеж, Воронеж г, Козо-Полянского ул., 7 д.  </t>
  </si>
  <si>
    <t xml:space="preserve">                     от 25.12.2019      № 1262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</si>
</sst>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"/>
  </numFmts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8"/>
      <name val="Arial Cyr"/>
      <charset val="204"/>
    </font>
    <font>
      <sz val="2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2 2" xfId="3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</xdr:row>
      <xdr:rowOff>277091</xdr:rowOff>
    </xdr:from>
    <xdr:ext cx="184731" cy="264560"/>
    <xdr:sp macro="" textlink="">
      <xdr:nvSpPr>
        <xdr:cNvPr id="3" name="TextBox 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4" name="TextBox 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36</xdr:row>
      <xdr:rowOff>4330</xdr:rowOff>
    </xdr:from>
    <xdr:ext cx="184731" cy="264560"/>
    <xdr:sp macro="" textlink="">
      <xdr:nvSpPr>
        <xdr:cNvPr id="5" name="TextBox 4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</xdr:row>
      <xdr:rowOff>571500</xdr:rowOff>
    </xdr:from>
    <xdr:ext cx="184731" cy="264560"/>
    <xdr:sp macro="" textlink="">
      <xdr:nvSpPr>
        <xdr:cNvPr id="6" name="TextBox 5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181841</xdr:rowOff>
    </xdr:from>
    <xdr:ext cx="184731" cy="264560"/>
    <xdr:sp macro="" textlink="">
      <xdr:nvSpPr>
        <xdr:cNvPr id="9" name="TextBox 8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11" name="TextBox 10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82</xdr:row>
      <xdr:rowOff>4618</xdr:rowOff>
    </xdr:from>
    <xdr:ext cx="184731" cy="264560"/>
    <xdr:sp macro="" textlink="">
      <xdr:nvSpPr>
        <xdr:cNvPr id="12" name="TextBox 11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344</xdr:row>
      <xdr:rowOff>294409</xdr:rowOff>
    </xdr:from>
    <xdr:ext cx="184731" cy="264560"/>
    <xdr:sp macro="" textlink="">
      <xdr:nvSpPr>
        <xdr:cNvPr id="15" name="TextBox 14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351</xdr:row>
      <xdr:rowOff>1732</xdr:rowOff>
    </xdr:from>
    <xdr:ext cx="184731" cy="264560"/>
    <xdr:sp macro="" textlink="">
      <xdr:nvSpPr>
        <xdr:cNvPr id="17" name="TextBox 16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160</xdr:row>
      <xdr:rowOff>198293</xdr:rowOff>
    </xdr:from>
    <xdr:ext cx="184731" cy="264560"/>
    <xdr:sp macro="" textlink="">
      <xdr:nvSpPr>
        <xdr:cNvPr id="19" name="TextBox 18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170</xdr:row>
      <xdr:rowOff>181841</xdr:rowOff>
    </xdr:from>
    <xdr:ext cx="184731" cy="264560"/>
    <xdr:sp macro="" textlink="">
      <xdr:nvSpPr>
        <xdr:cNvPr id="20" name="TextBox 19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180</xdr:row>
      <xdr:rowOff>261505</xdr:rowOff>
    </xdr:from>
    <xdr:ext cx="184731" cy="264560"/>
    <xdr:sp macro="" textlink="">
      <xdr:nvSpPr>
        <xdr:cNvPr id="21" name="TextBox 20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186</xdr:row>
      <xdr:rowOff>385</xdr:rowOff>
    </xdr:from>
    <xdr:ext cx="184731" cy="264560"/>
    <xdr:sp macro="" textlink="">
      <xdr:nvSpPr>
        <xdr:cNvPr id="22" name="TextBox 21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195</xdr:row>
      <xdr:rowOff>199159</xdr:rowOff>
    </xdr:from>
    <xdr:ext cx="184731" cy="264560"/>
    <xdr:sp macro="" textlink="">
      <xdr:nvSpPr>
        <xdr:cNvPr id="23" name="TextBox 22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206</xdr:row>
      <xdr:rowOff>8562</xdr:rowOff>
    </xdr:from>
    <xdr:ext cx="184731" cy="264560"/>
    <xdr:sp macro="" textlink="">
      <xdr:nvSpPr>
        <xdr:cNvPr id="24" name="TextBox 23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9" name="TextBox 28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235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237</xdr:row>
      <xdr:rowOff>103044</xdr:rowOff>
    </xdr:from>
    <xdr:ext cx="184731" cy="264560"/>
    <xdr:sp macro="" textlink="">
      <xdr:nvSpPr>
        <xdr:cNvPr id="31" name="TextBox 30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243</xdr:row>
      <xdr:rowOff>25978</xdr:rowOff>
    </xdr:from>
    <xdr:ext cx="184731" cy="264560"/>
    <xdr:sp macro="" textlink="">
      <xdr:nvSpPr>
        <xdr:cNvPr id="32" name="TextBox 31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910168</xdr:colOff>
      <xdr:row>250</xdr:row>
      <xdr:rowOff>0</xdr:rowOff>
    </xdr:from>
    <xdr:ext cx="158750" cy="264560"/>
    <xdr:sp macro="" textlink="">
      <xdr:nvSpPr>
        <xdr:cNvPr id="38" name="TextBox 37"/>
        <xdr:cNvSpPr txBox="1"/>
      </xdr:nvSpPr>
      <xdr:spPr>
        <a:xfrm flipH="1">
          <a:off x="14978593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258</xdr:row>
      <xdr:rowOff>3464</xdr:rowOff>
    </xdr:from>
    <xdr:ext cx="184731" cy="264560"/>
    <xdr:sp macro="" textlink="">
      <xdr:nvSpPr>
        <xdr:cNvPr id="40" name="TextBox 39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263</xdr:row>
      <xdr:rowOff>3463</xdr:rowOff>
    </xdr:from>
    <xdr:ext cx="184731" cy="264560"/>
    <xdr:sp macro="" textlink="">
      <xdr:nvSpPr>
        <xdr:cNvPr id="41" name="TextBox 40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268</xdr:row>
      <xdr:rowOff>2309</xdr:rowOff>
    </xdr:from>
    <xdr:ext cx="184731" cy="264560"/>
    <xdr:sp macro="" textlink="">
      <xdr:nvSpPr>
        <xdr:cNvPr id="42" name="TextBox 41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273</xdr:row>
      <xdr:rowOff>1732</xdr:rowOff>
    </xdr:from>
    <xdr:ext cx="184731" cy="264560"/>
    <xdr:sp macro="" textlink="">
      <xdr:nvSpPr>
        <xdr:cNvPr id="43" name="TextBox 42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409</xdr:row>
      <xdr:rowOff>346364</xdr:rowOff>
    </xdr:from>
    <xdr:ext cx="184731" cy="264560"/>
    <xdr:sp macro="" textlink="">
      <xdr:nvSpPr>
        <xdr:cNvPr id="44" name="TextBox 43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419</xdr:row>
      <xdr:rowOff>866</xdr:rowOff>
    </xdr:from>
    <xdr:ext cx="184731" cy="264560"/>
    <xdr:sp macro="" textlink="">
      <xdr:nvSpPr>
        <xdr:cNvPr id="48" name="TextBox 47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1196975</xdr:colOff>
      <xdr:row>421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83089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432</xdr:row>
      <xdr:rowOff>866</xdr:rowOff>
    </xdr:from>
    <xdr:ext cx="184731" cy="264560"/>
    <xdr:sp macro="" textlink="">
      <xdr:nvSpPr>
        <xdr:cNvPr id="50" name="TextBox 49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449</xdr:row>
      <xdr:rowOff>652896</xdr:rowOff>
    </xdr:from>
    <xdr:ext cx="184731" cy="264560"/>
    <xdr:sp macro="" textlink="">
      <xdr:nvSpPr>
        <xdr:cNvPr id="54" name="TextBox 53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156729</xdr:rowOff>
    </xdr:from>
    <xdr:ext cx="184731" cy="264560"/>
    <xdr:sp macro="" textlink="">
      <xdr:nvSpPr>
        <xdr:cNvPr id="58" name="TextBox 57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59" name="TextBox 58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516</xdr:row>
      <xdr:rowOff>8659</xdr:rowOff>
    </xdr:from>
    <xdr:ext cx="184731" cy="264560"/>
    <xdr:sp macro="" textlink="">
      <xdr:nvSpPr>
        <xdr:cNvPr id="60" name="TextBox 59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594</xdr:row>
      <xdr:rowOff>3465</xdr:rowOff>
    </xdr:from>
    <xdr:ext cx="184731" cy="264560"/>
    <xdr:sp macro="" textlink="">
      <xdr:nvSpPr>
        <xdr:cNvPr id="65" name="TextBox 64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599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298739</xdr:rowOff>
    </xdr:from>
    <xdr:ext cx="184731" cy="264560"/>
    <xdr:sp macro="" textlink="">
      <xdr:nvSpPr>
        <xdr:cNvPr id="67" name="TextBox 66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609</xdr:row>
      <xdr:rowOff>1732</xdr:rowOff>
    </xdr:from>
    <xdr:ext cx="184731" cy="264560"/>
    <xdr:sp macro="" textlink="">
      <xdr:nvSpPr>
        <xdr:cNvPr id="68" name="TextBox 67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613</xdr:row>
      <xdr:rowOff>190500</xdr:rowOff>
    </xdr:from>
    <xdr:ext cx="184731" cy="264560"/>
    <xdr:sp macro="" textlink="">
      <xdr:nvSpPr>
        <xdr:cNvPr id="69" name="TextBox 68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620</xdr:row>
      <xdr:rowOff>278822</xdr:rowOff>
    </xdr:from>
    <xdr:ext cx="184731" cy="264560"/>
    <xdr:sp macro="" textlink="">
      <xdr:nvSpPr>
        <xdr:cNvPr id="70" name="TextBox 69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631</xdr:row>
      <xdr:rowOff>148070</xdr:rowOff>
    </xdr:from>
    <xdr:ext cx="184731" cy="264560"/>
    <xdr:sp macro="" textlink="">
      <xdr:nvSpPr>
        <xdr:cNvPr id="71" name="TextBox 70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686</xdr:row>
      <xdr:rowOff>225136</xdr:rowOff>
    </xdr:from>
    <xdr:ext cx="184731" cy="264560"/>
    <xdr:sp macro="" textlink="">
      <xdr:nvSpPr>
        <xdr:cNvPr id="73" name="TextBox 72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695</xdr:row>
      <xdr:rowOff>338570</xdr:rowOff>
    </xdr:from>
    <xdr:ext cx="184731" cy="264560"/>
    <xdr:sp macro="" textlink="">
      <xdr:nvSpPr>
        <xdr:cNvPr id="74" name="TextBox 73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76" name="TextBox 75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716</xdr:row>
      <xdr:rowOff>1</xdr:rowOff>
    </xdr:from>
    <xdr:ext cx="243417" cy="264560"/>
    <xdr:sp macro="" textlink="">
      <xdr:nvSpPr>
        <xdr:cNvPr id="78" name="TextBox 77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726</xdr:row>
      <xdr:rowOff>34637</xdr:rowOff>
    </xdr:from>
    <xdr:ext cx="184731" cy="264560"/>
    <xdr:sp macro="" textlink="">
      <xdr:nvSpPr>
        <xdr:cNvPr id="79" name="TextBox 78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739</xdr:row>
      <xdr:rowOff>156730</xdr:rowOff>
    </xdr:from>
    <xdr:ext cx="184731" cy="264560"/>
    <xdr:sp macro="" textlink="">
      <xdr:nvSpPr>
        <xdr:cNvPr id="80" name="TextBox 79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734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</xdr:row>
      <xdr:rowOff>277091</xdr:rowOff>
    </xdr:from>
    <xdr:ext cx="184731" cy="264560"/>
    <xdr:sp macro="" textlink="">
      <xdr:nvSpPr>
        <xdr:cNvPr id="84" name="TextBox 83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85" name="TextBox 8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36</xdr:row>
      <xdr:rowOff>4330</xdr:rowOff>
    </xdr:from>
    <xdr:ext cx="184731" cy="264560"/>
    <xdr:sp macro="" textlink="">
      <xdr:nvSpPr>
        <xdr:cNvPr id="86" name="TextBox 85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</xdr:row>
      <xdr:rowOff>571500</xdr:rowOff>
    </xdr:from>
    <xdr:ext cx="184731" cy="264560"/>
    <xdr:sp macro="" textlink="">
      <xdr:nvSpPr>
        <xdr:cNvPr id="87" name="TextBox 86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48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181841</xdr:rowOff>
    </xdr:from>
    <xdr:ext cx="184731" cy="264560"/>
    <xdr:sp macro="" textlink="">
      <xdr:nvSpPr>
        <xdr:cNvPr id="90" name="TextBox 89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92" name="TextBox 91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82</xdr:row>
      <xdr:rowOff>4618</xdr:rowOff>
    </xdr:from>
    <xdr:ext cx="184731" cy="264560"/>
    <xdr:sp macro="" textlink="">
      <xdr:nvSpPr>
        <xdr:cNvPr id="93" name="TextBox 92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344</xdr:row>
      <xdr:rowOff>294409</xdr:rowOff>
    </xdr:from>
    <xdr:ext cx="184731" cy="264560"/>
    <xdr:sp macro="" textlink="">
      <xdr:nvSpPr>
        <xdr:cNvPr id="96" name="TextBox 95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351</xdr:row>
      <xdr:rowOff>1732</xdr:rowOff>
    </xdr:from>
    <xdr:ext cx="184731" cy="264560"/>
    <xdr:sp macro="" textlink="">
      <xdr:nvSpPr>
        <xdr:cNvPr id="98" name="TextBox 97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160</xdr:row>
      <xdr:rowOff>198293</xdr:rowOff>
    </xdr:from>
    <xdr:ext cx="184731" cy="264560"/>
    <xdr:sp macro="" textlink="">
      <xdr:nvSpPr>
        <xdr:cNvPr id="100" name="TextBox 99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170</xdr:row>
      <xdr:rowOff>181841</xdr:rowOff>
    </xdr:from>
    <xdr:ext cx="184731" cy="264560"/>
    <xdr:sp macro="" textlink="">
      <xdr:nvSpPr>
        <xdr:cNvPr id="101" name="TextBox 100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180</xdr:row>
      <xdr:rowOff>261505</xdr:rowOff>
    </xdr:from>
    <xdr:ext cx="184731" cy="264560"/>
    <xdr:sp macro="" textlink="">
      <xdr:nvSpPr>
        <xdr:cNvPr id="102" name="TextBox 101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186</xdr:row>
      <xdr:rowOff>385</xdr:rowOff>
    </xdr:from>
    <xdr:ext cx="184731" cy="264560"/>
    <xdr:sp macro="" textlink="">
      <xdr:nvSpPr>
        <xdr:cNvPr id="103" name="TextBox 102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195</xdr:row>
      <xdr:rowOff>199159</xdr:rowOff>
    </xdr:from>
    <xdr:ext cx="184731" cy="264560"/>
    <xdr:sp macro="" textlink="">
      <xdr:nvSpPr>
        <xdr:cNvPr id="104" name="TextBox 103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206</xdr:row>
      <xdr:rowOff>8562</xdr:rowOff>
    </xdr:from>
    <xdr:ext cx="184731" cy="264560"/>
    <xdr:sp macro="" textlink="">
      <xdr:nvSpPr>
        <xdr:cNvPr id="105" name="TextBox 104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110" name="TextBox 109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235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237</xdr:row>
      <xdr:rowOff>103044</xdr:rowOff>
    </xdr:from>
    <xdr:ext cx="184731" cy="264560"/>
    <xdr:sp macro="" textlink="">
      <xdr:nvSpPr>
        <xdr:cNvPr id="112" name="TextBox 111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243</xdr:row>
      <xdr:rowOff>25978</xdr:rowOff>
    </xdr:from>
    <xdr:ext cx="184731" cy="264560"/>
    <xdr:sp macro="" textlink="">
      <xdr:nvSpPr>
        <xdr:cNvPr id="113" name="TextBox 112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250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250</xdr:row>
      <xdr:rowOff>0</xdr:rowOff>
    </xdr:from>
    <xdr:ext cx="158750" cy="264560"/>
    <xdr:sp macro="" textlink="">
      <xdr:nvSpPr>
        <xdr:cNvPr id="119" name="TextBox 118"/>
        <xdr:cNvSpPr txBox="1"/>
      </xdr:nvSpPr>
      <xdr:spPr>
        <a:xfrm flipH="1">
          <a:off x="15297150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258</xdr:row>
      <xdr:rowOff>3464</xdr:rowOff>
    </xdr:from>
    <xdr:ext cx="184731" cy="264560"/>
    <xdr:sp macro="" textlink="">
      <xdr:nvSpPr>
        <xdr:cNvPr id="121" name="TextBox 120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263</xdr:row>
      <xdr:rowOff>3463</xdr:rowOff>
    </xdr:from>
    <xdr:ext cx="184731" cy="264560"/>
    <xdr:sp macro="" textlink="">
      <xdr:nvSpPr>
        <xdr:cNvPr id="122" name="TextBox 121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268</xdr:row>
      <xdr:rowOff>2309</xdr:rowOff>
    </xdr:from>
    <xdr:ext cx="184731" cy="264560"/>
    <xdr:sp macro="" textlink="">
      <xdr:nvSpPr>
        <xdr:cNvPr id="123" name="TextBox 122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273</xdr:row>
      <xdr:rowOff>1732</xdr:rowOff>
    </xdr:from>
    <xdr:ext cx="184731" cy="264560"/>
    <xdr:sp macro="" textlink="">
      <xdr:nvSpPr>
        <xdr:cNvPr id="124" name="TextBox 123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409</xdr:row>
      <xdr:rowOff>346364</xdr:rowOff>
    </xdr:from>
    <xdr:ext cx="184731" cy="264560"/>
    <xdr:sp macro="" textlink="">
      <xdr:nvSpPr>
        <xdr:cNvPr id="125" name="TextBox 124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419</xdr:row>
      <xdr:rowOff>866</xdr:rowOff>
    </xdr:from>
    <xdr:ext cx="184731" cy="264560"/>
    <xdr:sp macro="" textlink="">
      <xdr:nvSpPr>
        <xdr:cNvPr id="129" name="TextBox 128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421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55860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432</xdr:row>
      <xdr:rowOff>866</xdr:rowOff>
    </xdr:from>
    <xdr:ext cx="184731" cy="264560"/>
    <xdr:sp macro="" textlink="">
      <xdr:nvSpPr>
        <xdr:cNvPr id="131" name="TextBox 130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449</xdr:row>
      <xdr:rowOff>652896</xdr:rowOff>
    </xdr:from>
    <xdr:ext cx="184731" cy="264560"/>
    <xdr:sp macro="" textlink="">
      <xdr:nvSpPr>
        <xdr:cNvPr id="135" name="TextBox 134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156729</xdr:rowOff>
    </xdr:from>
    <xdr:ext cx="184731" cy="264560"/>
    <xdr:sp macro="" textlink="">
      <xdr:nvSpPr>
        <xdr:cNvPr id="139" name="TextBox 138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140" name="TextBox 139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516</xdr:row>
      <xdr:rowOff>8659</xdr:rowOff>
    </xdr:from>
    <xdr:ext cx="184731" cy="264560"/>
    <xdr:sp macro="" textlink="">
      <xdr:nvSpPr>
        <xdr:cNvPr id="141" name="TextBox 140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594</xdr:row>
      <xdr:rowOff>3465</xdr:rowOff>
    </xdr:from>
    <xdr:ext cx="184731" cy="264560"/>
    <xdr:sp macro="" textlink="">
      <xdr:nvSpPr>
        <xdr:cNvPr id="146" name="TextBox 145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599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298739</xdr:rowOff>
    </xdr:from>
    <xdr:ext cx="184731" cy="264560"/>
    <xdr:sp macro="" textlink="">
      <xdr:nvSpPr>
        <xdr:cNvPr id="148" name="TextBox 147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609</xdr:row>
      <xdr:rowOff>1732</xdr:rowOff>
    </xdr:from>
    <xdr:ext cx="184731" cy="264560"/>
    <xdr:sp macro="" textlink="">
      <xdr:nvSpPr>
        <xdr:cNvPr id="149" name="TextBox 148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613</xdr:row>
      <xdr:rowOff>190500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620</xdr:row>
      <xdr:rowOff>278822</xdr:rowOff>
    </xdr:from>
    <xdr:ext cx="184731" cy="264560"/>
    <xdr:sp macro="" textlink="">
      <xdr:nvSpPr>
        <xdr:cNvPr id="151" name="TextBox 150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631</xdr:row>
      <xdr:rowOff>148070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686</xdr:row>
      <xdr:rowOff>225136</xdr:rowOff>
    </xdr:from>
    <xdr:ext cx="184731" cy="264560"/>
    <xdr:sp macro="" textlink="">
      <xdr:nvSpPr>
        <xdr:cNvPr id="154" name="TextBox 153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695</xdr:row>
      <xdr:rowOff>338570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157" name="TextBox 156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716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716</xdr:row>
      <xdr:rowOff>1</xdr:rowOff>
    </xdr:from>
    <xdr:ext cx="243417" cy="264560"/>
    <xdr:sp macro="" textlink="">
      <xdr:nvSpPr>
        <xdr:cNvPr id="159" name="TextBox 158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726</xdr:row>
      <xdr:rowOff>34637</xdr:rowOff>
    </xdr:from>
    <xdr:ext cx="184731" cy="264560"/>
    <xdr:sp macro="" textlink="">
      <xdr:nvSpPr>
        <xdr:cNvPr id="160" name="TextBox 159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739</xdr:row>
      <xdr:rowOff>156730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734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</xdr:row>
      <xdr:rowOff>277091</xdr:rowOff>
    </xdr:from>
    <xdr:ext cx="184731" cy="264560"/>
    <xdr:sp macro="" textlink="">
      <xdr:nvSpPr>
        <xdr:cNvPr id="165" name="TextBox 16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166" name="TextBox 16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36</xdr:row>
      <xdr:rowOff>4330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</xdr:row>
      <xdr:rowOff>571500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48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53</xdr:row>
      <xdr:rowOff>181841</xdr:rowOff>
    </xdr:from>
    <xdr:ext cx="184731" cy="264560"/>
    <xdr:sp macro="" textlink="">
      <xdr:nvSpPr>
        <xdr:cNvPr id="171" name="TextBox 170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82</xdr:row>
      <xdr:rowOff>4618</xdr:rowOff>
    </xdr:from>
    <xdr:ext cx="184731" cy="264560"/>
    <xdr:sp macro="" textlink="">
      <xdr:nvSpPr>
        <xdr:cNvPr id="174" name="TextBox 173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90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344</xdr:row>
      <xdr:rowOff>294409</xdr:rowOff>
    </xdr:from>
    <xdr:ext cx="184731" cy="264560"/>
    <xdr:sp macro="" textlink="">
      <xdr:nvSpPr>
        <xdr:cNvPr id="177" name="TextBox 176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350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351</xdr:row>
      <xdr:rowOff>1732</xdr:rowOff>
    </xdr:from>
    <xdr:ext cx="184731" cy="264560"/>
    <xdr:sp macro="" textlink="">
      <xdr:nvSpPr>
        <xdr:cNvPr id="179" name="TextBox 178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160</xdr:row>
      <xdr:rowOff>198293</xdr:rowOff>
    </xdr:from>
    <xdr:ext cx="184731" cy="264560"/>
    <xdr:sp macro="" textlink="">
      <xdr:nvSpPr>
        <xdr:cNvPr id="181" name="TextBox 180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170</xdr:row>
      <xdr:rowOff>181841</xdr:rowOff>
    </xdr:from>
    <xdr:ext cx="184731" cy="264560"/>
    <xdr:sp macro="" textlink="">
      <xdr:nvSpPr>
        <xdr:cNvPr id="182" name="TextBox 181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180</xdr:row>
      <xdr:rowOff>261505</xdr:rowOff>
    </xdr:from>
    <xdr:ext cx="184731" cy="264560"/>
    <xdr:sp macro="" textlink="">
      <xdr:nvSpPr>
        <xdr:cNvPr id="183" name="TextBox 182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186</xdr:row>
      <xdr:rowOff>385</xdr:rowOff>
    </xdr:from>
    <xdr:ext cx="184731" cy="264560"/>
    <xdr:sp macro="" textlink="">
      <xdr:nvSpPr>
        <xdr:cNvPr id="184" name="TextBox 183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195</xdr:row>
      <xdr:rowOff>199159</xdr:rowOff>
    </xdr:from>
    <xdr:ext cx="184731" cy="264560"/>
    <xdr:sp macro="" textlink="">
      <xdr:nvSpPr>
        <xdr:cNvPr id="185" name="TextBox 184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206</xdr:row>
      <xdr:rowOff>8562</xdr:rowOff>
    </xdr:from>
    <xdr:ext cx="184731" cy="264560"/>
    <xdr:sp macro="" textlink="">
      <xdr:nvSpPr>
        <xdr:cNvPr id="186" name="TextBox 185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191" name="TextBox 190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235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237</xdr:row>
      <xdr:rowOff>103044</xdr:rowOff>
    </xdr:from>
    <xdr:ext cx="184731" cy="264560"/>
    <xdr:sp macro="" textlink="">
      <xdr:nvSpPr>
        <xdr:cNvPr id="193" name="TextBox 192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243</xdr:row>
      <xdr:rowOff>25978</xdr:rowOff>
    </xdr:from>
    <xdr:ext cx="184731" cy="264560"/>
    <xdr:sp macro="" textlink="">
      <xdr:nvSpPr>
        <xdr:cNvPr id="194" name="TextBox 193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250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250</xdr:row>
      <xdr:rowOff>0</xdr:rowOff>
    </xdr:from>
    <xdr:ext cx="158750" cy="264560"/>
    <xdr:sp macro="" textlink="">
      <xdr:nvSpPr>
        <xdr:cNvPr id="200" name="TextBox 199"/>
        <xdr:cNvSpPr txBox="1"/>
      </xdr:nvSpPr>
      <xdr:spPr>
        <a:xfrm flipH="1">
          <a:off x="15297150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258</xdr:row>
      <xdr:rowOff>3464</xdr:rowOff>
    </xdr:from>
    <xdr:ext cx="184731" cy="264560"/>
    <xdr:sp macro="" textlink="">
      <xdr:nvSpPr>
        <xdr:cNvPr id="202" name="TextBox 201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263</xdr:row>
      <xdr:rowOff>3463</xdr:rowOff>
    </xdr:from>
    <xdr:ext cx="184731" cy="264560"/>
    <xdr:sp macro="" textlink="">
      <xdr:nvSpPr>
        <xdr:cNvPr id="203" name="TextBox 202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268</xdr:row>
      <xdr:rowOff>2309</xdr:rowOff>
    </xdr:from>
    <xdr:ext cx="184731" cy="264560"/>
    <xdr:sp macro="" textlink="">
      <xdr:nvSpPr>
        <xdr:cNvPr id="204" name="TextBox 203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273</xdr:row>
      <xdr:rowOff>1732</xdr:rowOff>
    </xdr:from>
    <xdr:ext cx="184731" cy="264560"/>
    <xdr:sp macro="" textlink="">
      <xdr:nvSpPr>
        <xdr:cNvPr id="205" name="TextBox 204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409</xdr:row>
      <xdr:rowOff>346364</xdr:rowOff>
    </xdr:from>
    <xdr:ext cx="184731" cy="264560"/>
    <xdr:sp macro="" textlink="">
      <xdr:nvSpPr>
        <xdr:cNvPr id="206" name="TextBox 205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419</xdr:row>
      <xdr:rowOff>866</xdr:rowOff>
    </xdr:from>
    <xdr:ext cx="184731" cy="264560"/>
    <xdr:sp macro="" textlink="">
      <xdr:nvSpPr>
        <xdr:cNvPr id="210" name="TextBox 209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55860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432</xdr:row>
      <xdr:rowOff>866</xdr:rowOff>
    </xdr:from>
    <xdr:ext cx="184731" cy="264560"/>
    <xdr:sp macro="" textlink="">
      <xdr:nvSpPr>
        <xdr:cNvPr id="212" name="TextBox 211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449</xdr:row>
      <xdr:rowOff>652896</xdr:rowOff>
    </xdr:from>
    <xdr:ext cx="184731" cy="264560"/>
    <xdr:sp macro="" textlink="">
      <xdr:nvSpPr>
        <xdr:cNvPr id="216" name="TextBox 215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461</xdr:row>
      <xdr:rowOff>156729</xdr:rowOff>
    </xdr:from>
    <xdr:ext cx="184731" cy="264560"/>
    <xdr:sp macro="" textlink="">
      <xdr:nvSpPr>
        <xdr:cNvPr id="220" name="TextBox 219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221" name="TextBox 220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516</xdr:row>
      <xdr:rowOff>8659</xdr:rowOff>
    </xdr:from>
    <xdr:ext cx="184731" cy="264560"/>
    <xdr:sp macro="" textlink="">
      <xdr:nvSpPr>
        <xdr:cNvPr id="222" name="TextBox 221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594</xdr:row>
      <xdr:rowOff>3465</xdr:rowOff>
    </xdr:from>
    <xdr:ext cx="184731" cy="264560"/>
    <xdr:sp macro="" textlink="">
      <xdr:nvSpPr>
        <xdr:cNvPr id="227" name="TextBox 226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599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298739</xdr:rowOff>
    </xdr:from>
    <xdr:ext cx="184731" cy="264560"/>
    <xdr:sp macro="" textlink="">
      <xdr:nvSpPr>
        <xdr:cNvPr id="229" name="TextBox 228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609</xdr:row>
      <xdr:rowOff>1732</xdr:rowOff>
    </xdr:from>
    <xdr:ext cx="184731" cy="264560"/>
    <xdr:sp macro="" textlink="">
      <xdr:nvSpPr>
        <xdr:cNvPr id="230" name="TextBox 229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613</xdr:row>
      <xdr:rowOff>190500</xdr:rowOff>
    </xdr:from>
    <xdr:ext cx="184731" cy="264560"/>
    <xdr:sp macro="" textlink="">
      <xdr:nvSpPr>
        <xdr:cNvPr id="231" name="TextBox 230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620</xdr:row>
      <xdr:rowOff>278822</xdr:rowOff>
    </xdr:from>
    <xdr:ext cx="184731" cy="264560"/>
    <xdr:sp macro="" textlink="">
      <xdr:nvSpPr>
        <xdr:cNvPr id="232" name="TextBox 231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631</xdr:row>
      <xdr:rowOff>148070</xdr:rowOff>
    </xdr:from>
    <xdr:ext cx="184731" cy="264560"/>
    <xdr:sp macro="" textlink="">
      <xdr:nvSpPr>
        <xdr:cNvPr id="233" name="TextBox 232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686</xdr:row>
      <xdr:rowOff>225136</xdr:rowOff>
    </xdr:from>
    <xdr:ext cx="184731" cy="264560"/>
    <xdr:sp macro="" textlink="">
      <xdr:nvSpPr>
        <xdr:cNvPr id="235" name="TextBox 234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695</xdr:row>
      <xdr:rowOff>338570</xdr:rowOff>
    </xdr:from>
    <xdr:ext cx="184731" cy="264560"/>
    <xdr:sp macro="" textlink="">
      <xdr:nvSpPr>
        <xdr:cNvPr id="236" name="TextBox 235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238" name="TextBox 237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716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716</xdr:row>
      <xdr:rowOff>1</xdr:rowOff>
    </xdr:from>
    <xdr:ext cx="243417" cy="264560"/>
    <xdr:sp macro="" textlink="">
      <xdr:nvSpPr>
        <xdr:cNvPr id="240" name="TextBox 239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726</xdr:row>
      <xdr:rowOff>34637</xdr:rowOff>
    </xdr:from>
    <xdr:ext cx="184731" cy="264560"/>
    <xdr:sp macro="" textlink="">
      <xdr:nvSpPr>
        <xdr:cNvPr id="241" name="TextBox 240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739</xdr:row>
      <xdr:rowOff>156730</xdr:rowOff>
    </xdr:from>
    <xdr:ext cx="184731" cy="264560"/>
    <xdr:sp macro="" textlink="">
      <xdr:nvSpPr>
        <xdr:cNvPr id="242" name="TextBox 241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734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121228</xdr:rowOff>
    </xdr:from>
    <xdr:ext cx="184731" cy="264560"/>
    <xdr:sp macro="" textlink="">
      <xdr:nvSpPr>
        <xdr:cNvPr id="245" name="TextBox 244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121228</xdr:rowOff>
    </xdr:from>
    <xdr:ext cx="184731" cy="264560"/>
    <xdr:sp macro="" textlink="">
      <xdr:nvSpPr>
        <xdr:cNvPr id="246" name="TextBox 245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95</xdr:row>
      <xdr:rowOff>121228</xdr:rowOff>
    </xdr:from>
    <xdr:ext cx="184731" cy="264560"/>
    <xdr:sp macro="" textlink="">
      <xdr:nvSpPr>
        <xdr:cNvPr id="247" name="TextBox 246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</xdr:row>
      <xdr:rowOff>277091</xdr:rowOff>
    </xdr:from>
    <xdr:ext cx="184731" cy="264560"/>
    <xdr:sp macro="" textlink="">
      <xdr:nvSpPr>
        <xdr:cNvPr id="248" name="TextBox 24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</xdr:row>
      <xdr:rowOff>277091</xdr:rowOff>
    </xdr:from>
    <xdr:ext cx="184731" cy="264560"/>
    <xdr:sp macro="" textlink="">
      <xdr:nvSpPr>
        <xdr:cNvPr id="249" name="TextBox 248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21</xdr:row>
      <xdr:rowOff>277091</xdr:rowOff>
    </xdr:from>
    <xdr:ext cx="184731" cy="264560"/>
    <xdr:sp macro="" textlink="">
      <xdr:nvSpPr>
        <xdr:cNvPr id="250" name="TextBox 249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53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07" name="TextBox 30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08" name="TextBox 30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09" name="TextBox 30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10" name="TextBox 30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11" name="TextBox 31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</xdr:row>
      <xdr:rowOff>3464</xdr:rowOff>
    </xdr:from>
    <xdr:ext cx="184731" cy="264560"/>
    <xdr:sp macro="" textlink="">
      <xdr:nvSpPr>
        <xdr:cNvPr id="312" name="TextBox 31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3" name="TextBox 312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4" name="TextBox 313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5" name="TextBox 314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6" name="TextBox 315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7" name="TextBox 316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</xdr:row>
      <xdr:rowOff>4330</xdr:rowOff>
    </xdr:from>
    <xdr:ext cx="184731" cy="264560"/>
    <xdr:sp macro="" textlink="">
      <xdr:nvSpPr>
        <xdr:cNvPr id="318" name="TextBox 317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245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3" name="TextBox 372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4" name="TextBox 373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5" name="TextBox 374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6" name="TextBox 375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7" name="TextBox 376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506</xdr:row>
      <xdr:rowOff>256309</xdr:rowOff>
    </xdr:from>
    <xdr:ext cx="184731" cy="264560"/>
    <xdr:sp macro="" textlink="">
      <xdr:nvSpPr>
        <xdr:cNvPr id="378" name="TextBox 377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576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441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586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641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17" name="TextBox 416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20" name="TextBox 419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23" name="TextBox 422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26" name="TextBox 425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29" name="TextBox 428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706</xdr:row>
      <xdr:rowOff>1443</xdr:rowOff>
    </xdr:from>
    <xdr:ext cx="184731" cy="264560"/>
    <xdr:sp macro="" textlink="">
      <xdr:nvSpPr>
        <xdr:cNvPr id="432" name="TextBox 431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</xdr:row>
      <xdr:rowOff>277091</xdr:rowOff>
    </xdr:from>
    <xdr:ext cx="184731" cy="264560"/>
    <xdr:sp macro="" textlink="">
      <xdr:nvSpPr>
        <xdr:cNvPr id="433" name="TextBox 43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</xdr:row>
      <xdr:rowOff>277091</xdr:rowOff>
    </xdr:from>
    <xdr:ext cx="184731" cy="264560"/>
    <xdr:sp macro="" textlink="">
      <xdr:nvSpPr>
        <xdr:cNvPr id="434" name="TextBox 433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</xdr:row>
      <xdr:rowOff>277091</xdr:rowOff>
    </xdr:from>
    <xdr:ext cx="184731" cy="264560"/>
    <xdr:sp macro="" textlink="">
      <xdr:nvSpPr>
        <xdr:cNvPr id="435" name="TextBox 43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</xdr:row>
      <xdr:rowOff>277091</xdr:rowOff>
    </xdr:from>
    <xdr:ext cx="184731" cy="264560"/>
    <xdr:sp macro="" textlink="">
      <xdr:nvSpPr>
        <xdr:cNvPr id="436" name="TextBox 435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</xdr:row>
      <xdr:rowOff>277091</xdr:rowOff>
    </xdr:from>
    <xdr:ext cx="184731" cy="264560"/>
    <xdr:sp macro="" textlink="">
      <xdr:nvSpPr>
        <xdr:cNvPr id="437" name="TextBox 436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</xdr:row>
      <xdr:rowOff>277091</xdr:rowOff>
    </xdr:from>
    <xdr:ext cx="184731" cy="264560"/>
    <xdr:sp macro="" textlink="">
      <xdr:nvSpPr>
        <xdr:cNvPr id="438" name="TextBox 43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</xdr:row>
      <xdr:rowOff>277091</xdr:rowOff>
    </xdr:from>
    <xdr:ext cx="184731" cy="264560"/>
    <xdr:sp macro="" textlink="">
      <xdr:nvSpPr>
        <xdr:cNvPr id="439" name="TextBox 438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</xdr:row>
      <xdr:rowOff>277091</xdr:rowOff>
    </xdr:from>
    <xdr:ext cx="184731" cy="264560"/>
    <xdr:sp macro="" textlink="">
      <xdr:nvSpPr>
        <xdr:cNvPr id="440" name="TextBox 439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</xdr:row>
      <xdr:rowOff>277091</xdr:rowOff>
    </xdr:from>
    <xdr:ext cx="184731" cy="264560"/>
    <xdr:sp macro="" textlink="">
      <xdr:nvSpPr>
        <xdr:cNvPr id="441" name="TextBox 440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</xdr:row>
      <xdr:rowOff>277091</xdr:rowOff>
    </xdr:from>
    <xdr:ext cx="184731" cy="264560"/>
    <xdr:sp macro="" textlink="">
      <xdr:nvSpPr>
        <xdr:cNvPr id="442" name="TextBox 441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</xdr:row>
      <xdr:rowOff>277091</xdr:rowOff>
    </xdr:from>
    <xdr:ext cx="184731" cy="264560"/>
    <xdr:sp macro="" textlink="">
      <xdr:nvSpPr>
        <xdr:cNvPr id="443" name="TextBox 442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</xdr:row>
      <xdr:rowOff>277091</xdr:rowOff>
    </xdr:from>
    <xdr:ext cx="184731" cy="264560"/>
    <xdr:sp macro="" textlink="">
      <xdr:nvSpPr>
        <xdr:cNvPr id="444" name="TextBox 443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</xdr:row>
      <xdr:rowOff>277091</xdr:rowOff>
    </xdr:from>
    <xdr:ext cx="184731" cy="264560"/>
    <xdr:sp macro="" textlink="">
      <xdr:nvSpPr>
        <xdr:cNvPr id="445" name="TextBox 44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</xdr:row>
      <xdr:rowOff>277091</xdr:rowOff>
    </xdr:from>
    <xdr:ext cx="184731" cy="264560"/>
    <xdr:sp macro="" textlink="">
      <xdr:nvSpPr>
        <xdr:cNvPr id="446" name="TextBox 445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</xdr:row>
      <xdr:rowOff>277091</xdr:rowOff>
    </xdr:from>
    <xdr:ext cx="184731" cy="264560"/>
    <xdr:sp macro="" textlink="">
      <xdr:nvSpPr>
        <xdr:cNvPr id="447" name="TextBox 446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</xdr:row>
      <xdr:rowOff>277091</xdr:rowOff>
    </xdr:from>
    <xdr:ext cx="184731" cy="264560"/>
    <xdr:sp macro="" textlink="">
      <xdr:nvSpPr>
        <xdr:cNvPr id="448" name="TextBox 44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</xdr:row>
      <xdr:rowOff>277091</xdr:rowOff>
    </xdr:from>
    <xdr:ext cx="184731" cy="264560"/>
    <xdr:sp macro="" textlink="">
      <xdr:nvSpPr>
        <xdr:cNvPr id="449" name="TextBox 448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</xdr:row>
      <xdr:rowOff>277091</xdr:rowOff>
    </xdr:from>
    <xdr:ext cx="184731" cy="264560"/>
    <xdr:sp macro="" textlink="">
      <xdr:nvSpPr>
        <xdr:cNvPr id="450" name="TextBox 449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</xdr:row>
      <xdr:rowOff>277091</xdr:rowOff>
    </xdr:from>
    <xdr:ext cx="184731" cy="264560"/>
    <xdr:sp macro="" textlink="">
      <xdr:nvSpPr>
        <xdr:cNvPr id="451" name="TextBox 450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</xdr:row>
      <xdr:rowOff>277091</xdr:rowOff>
    </xdr:from>
    <xdr:ext cx="184731" cy="264560"/>
    <xdr:sp macro="" textlink="">
      <xdr:nvSpPr>
        <xdr:cNvPr id="452" name="TextBox 451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</xdr:row>
      <xdr:rowOff>277091</xdr:rowOff>
    </xdr:from>
    <xdr:ext cx="184731" cy="264560"/>
    <xdr:sp macro="" textlink="">
      <xdr:nvSpPr>
        <xdr:cNvPr id="453" name="TextBox 45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</xdr:row>
      <xdr:rowOff>277091</xdr:rowOff>
    </xdr:from>
    <xdr:ext cx="184731" cy="264560"/>
    <xdr:sp macro="" textlink="">
      <xdr:nvSpPr>
        <xdr:cNvPr id="454" name="TextBox 453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</xdr:row>
      <xdr:rowOff>277091</xdr:rowOff>
    </xdr:from>
    <xdr:ext cx="184731" cy="264560"/>
    <xdr:sp macro="" textlink="">
      <xdr:nvSpPr>
        <xdr:cNvPr id="455" name="TextBox 454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</xdr:row>
      <xdr:rowOff>277091</xdr:rowOff>
    </xdr:from>
    <xdr:ext cx="184731" cy="264560"/>
    <xdr:sp macro="" textlink="">
      <xdr:nvSpPr>
        <xdr:cNvPr id="456" name="TextBox 455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57" name="TextBox 45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58" name="TextBox 45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59" name="TextBox 45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0" name="TextBox 45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1" name="TextBox 46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2" name="TextBox 46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3" name="TextBox 46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4" name="TextBox 46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</xdr:row>
      <xdr:rowOff>3464</xdr:rowOff>
    </xdr:from>
    <xdr:ext cx="184731" cy="264560"/>
    <xdr:sp macro="" textlink="">
      <xdr:nvSpPr>
        <xdr:cNvPr id="465" name="TextBox 46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66" name="TextBox 46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67" name="TextBox 46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68" name="TextBox 46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69" name="TextBox 46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70" name="TextBox 46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71" name="TextBox 47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72" name="TextBox 47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73" name="TextBox 47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</xdr:row>
      <xdr:rowOff>3464</xdr:rowOff>
    </xdr:from>
    <xdr:ext cx="184731" cy="264560"/>
    <xdr:sp macro="" textlink="">
      <xdr:nvSpPr>
        <xdr:cNvPr id="474" name="TextBox 47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75" name="TextBox 47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76" name="TextBox 47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77" name="TextBox 47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78" name="TextBox 47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79" name="TextBox 47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80" name="TextBox 47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81" name="TextBox 48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82" name="TextBox 48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</xdr:row>
      <xdr:rowOff>3464</xdr:rowOff>
    </xdr:from>
    <xdr:ext cx="184731" cy="264560"/>
    <xdr:sp macro="" textlink="">
      <xdr:nvSpPr>
        <xdr:cNvPr id="483" name="TextBox 48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4" name="TextBox 48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5" name="TextBox 48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6" name="TextBox 48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7" name="TextBox 48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8" name="TextBox 48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89" name="TextBox 48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90" name="TextBox 48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91" name="TextBox 49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</xdr:row>
      <xdr:rowOff>3464</xdr:rowOff>
    </xdr:from>
    <xdr:ext cx="184731" cy="264560"/>
    <xdr:sp macro="" textlink="">
      <xdr:nvSpPr>
        <xdr:cNvPr id="492" name="TextBox 49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278</xdr:row>
      <xdr:rowOff>1732</xdr:rowOff>
    </xdr:from>
    <xdr:ext cx="184731" cy="264560"/>
    <xdr:sp macro="" textlink="">
      <xdr:nvSpPr>
        <xdr:cNvPr id="493" name="TextBox 492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278</xdr:row>
      <xdr:rowOff>1732</xdr:rowOff>
    </xdr:from>
    <xdr:ext cx="184731" cy="264560"/>
    <xdr:sp macro="" textlink="">
      <xdr:nvSpPr>
        <xdr:cNvPr id="495" name="TextBox 494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278</xdr:row>
      <xdr:rowOff>1732</xdr:rowOff>
    </xdr:from>
    <xdr:ext cx="184731" cy="264560"/>
    <xdr:sp macro="" textlink="">
      <xdr:nvSpPr>
        <xdr:cNvPr id="497" name="TextBox 496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90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90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90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90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121228</xdr:rowOff>
    </xdr:from>
    <xdr:ext cx="184731" cy="264560"/>
    <xdr:sp macro="" textlink="">
      <xdr:nvSpPr>
        <xdr:cNvPr id="535" name="TextBox 534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121228</xdr:rowOff>
    </xdr:from>
    <xdr:ext cx="184731" cy="264560"/>
    <xdr:sp macro="" textlink="">
      <xdr:nvSpPr>
        <xdr:cNvPr id="536" name="TextBox 535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95</xdr:row>
      <xdr:rowOff>121228</xdr:rowOff>
    </xdr:from>
    <xdr:ext cx="184731" cy="264560"/>
    <xdr:sp macro="" textlink="">
      <xdr:nvSpPr>
        <xdr:cNvPr id="537" name="TextBox 536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121228</xdr:rowOff>
    </xdr:from>
    <xdr:ext cx="184731" cy="264560"/>
    <xdr:sp macro="" textlink="">
      <xdr:nvSpPr>
        <xdr:cNvPr id="541" name="TextBox 540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121228</xdr:rowOff>
    </xdr:from>
    <xdr:ext cx="184731" cy="264560"/>
    <xdr:sp macro="" textlink="">
      <xdr:nvSpPr>
        <xdr:cNvPr id="542" name="TextBox 541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95</xdr:row>
      <xdr:rowOff>121228</xdr:rowOff>
    </xdr:from>
    <xdr:ext cx="184731" cy="264560"/>
    <xdr:sp macro="" textlink="">
      <xdr:nvSpPr>
        <xdr:cNvPr id="543" name="TextBox 542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121228</xdr:rowOff>
    </xdr:from>
    <xdr:ext cx="184731" cy="264560"/>
    <xdr:sp macro="" textlink="">
      <xdr:nvSpPr>
        <xdr:cNvPr id="547" name="TextBox 546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121228</xdr:rowOff>
    </xdr:from>
    <xdr:ext cx="184731" cy="264560"/>
    <xdr:sp macro="" textlink="">
      <xdr:nvSpPr>
        <xdr:cNvPr id="548" name="TextBox 547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95</xdr:row>
      <xdr:rowOff>121228</xdr:rowOff>
    </xdr:from>
    <xdr:ext cx="184731" cy="264560"/>
    <xdr:sp macro="" textlink="">
      <xdr:nvSpPr>
        <xdr:cNvPr id="549" name="TextBox 548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121228</xdr:rowOff>
    </xdr:from>
    <xdr:ext cx="184731" cy="264560"/>
    <xdr:sp macro="" textlink="">
      <xdr:nvSpPr>
        <xdr:cNvPr id="553" name="TextBox 552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121228</xdr:rowOff>
    </xdr:from>
    <xdr:ext cx="184731" cy="264560"/>
    <xdr:sp macro="" textlink="">
      <xdr:nvSpPr>
        <xdr:cNvPr id="554" name="TextBox 553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95</xdr:row>
      <xdr:rowOff>121228</xdr:rowOff>
    </xdr:from>
    <xdr:ext cx="184731" cy="264560"/>
    <xdr:sp macro="" textlink="">
      <xdr:nvSpPr>
        <xdr:cNvPr id="555" name="TextBox 554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160</xdr:row>
      <xdr:rowOff>198293</xdr:rowOff>
    </xdr:from>
    <xdr:ext cx="184731" cy="264560"/>
    <xdr:sp macro="" textlink="">
      <xdr:nvSpPr>
        <xdr:cNvPr id="556" name="TextBox 555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160</xdr:row>
      <xdr:rowOff>198293</xdr:rowOff>
    </xdr:from>
    <xdr:ext cx="184731" cy="264560"/>
    <xdr:sp macro="" textlink="">
      <xdr:nvSpPr>
        <xdr:cNvPr id="557" name="TextBox 556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160</xdr:row>
      <xdr:rowOff>198293</xdr:rowOff>
    </xdr:from>
    <xdr:ext cx="184731" cy="264560"/>
    <xdr:sp macro="" textlink="">
      <xdr:nvSpPr>
        <xdr:cNvPr id="558" name="TextBox 557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160</xdr:row>
      <xdr:rowOff>198293</xdr:rowOff>
    </xdr:from>
    <xdr:ext cx="184731" cy="264560"/>
    <xdr:sp macro="" textlink="">
      <xdr:nvSpPr>
        <xdr:cNvPr id="559" name="TextBox 558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160</xdr:row>
      <xdr:rowOff>198293</xdr:rowOff>
    </xdr:from>
    <xdr:ext cx="184731" cy="264560"/>
    <xdr:sp macro="" textlink="">
      <xdr:nvSpPr>
        <xdr:cNvPr id="560" name="TextBox 559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160</xdr:row>
      <xdr:rowOff>198293</xdr:rowOff>
    </xdr:from>
    <xdr:ext cx="184731" cy="264560"/>
    <xdr:sp macro="" textlink="">
      <xdr:nvSpPr>
        <xdr:cNvPr id="561" name="TextBox 560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160</xdr:row>
      <xdr:rowOff>198293</xdr:rowOff>
    </xdr:from>
    <xdr:ext cx="184731" cy="264560"/>
    <xdr:sp macro="" textlink="">
      <xdr:nvSpPr>
        <xdr:cNvPr id="562" name="TextBox 561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160</xdr:row>
      <xdr:rowOff>198293</xdr:rowOff>
    </xdr:from>
    <xdr:ext cx="184731" cy="264560"/>
    <xdr:sp macro="" textlink="">
      <xdr:nvSpPr>
        <xdr:cNvPr id="563" name="TextBox 562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160</xdr:row>
      <xdr:rowOff>198293</xdr:rowOff>
    </xdr:from>
    <xdr:ext cx="184731" cy="264560"/>
    <xdr:sp macro="" textlink="">
      <xdr:nvSpPr>
        <xdr:cNvPr id="564" name="TextBox 563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160</xdr:row>
      <xdr:rowOff>198293</xdr:rowOff>
    </xdr:from>
    <xdr:ext cx="184731" cy="264560"/>
    <xdr:sp macro="" textlink="">
      <xdr:nvSpPr>
        <xdr:cNvPr id="565" name="TextBox 564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160</xdr:row>
      <xdr:rowOff>198293</xdr:rowOff>
    </xdr:from>
    <xdr:ext cx="184731" cy="264560"/>
    <xdr:sp macro="" textlink="">
      <xdr:nvSpPr>
        <xdr:cNvPr id="566" name="TextBox 565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160</xdr:row>
      <xdr:rowOff>198293</xdr:rowOff>
    </xdr:from>
    <xdr:ext cx="184731" cy="264560"/>
    <xdr:sp macro="" textlink="">
      <xdr:nvSpPr>
        <xdr:cNvPr id="567" name="TextBox 566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170</xdr:row>
      <xdr:rowOff>181841</xdr:rowOff>
    </xdr:from>
    <xdr:ext cx="184731" cy="264560"/>
    <xdr:sp macro="" textlink="">
      <xdr:nvSpPr>
        <xdr:cNvPr id="568" name="TextBox 567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170</xdr:row>
      <xdr:rowOff>181841</xdr:rowOff>
    </xdr:from>
    <xdr:ext cx="184731" cy="264560"/>
    <xdr:sp macro="" textlink="">
      <xdr:nvSpPr>
        <xdr:cNvPr id="569" name="TextBox 568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170</xdr:row>
      <xdr:rowOff>181841</xdr:rowOff>
    </xdr:from>
    <xdr:ext cx="184731" cy="264560"/>
    <xdr:sp macro="" textlink="">
      <xdr:nvSpPr>
        <xdr:cNvPr id="570" name="TextBox 569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170</xdr:row>
      <xdr:rowOff>181841</xdr:rowOff>
    </xdr:from>
    <xdr:ext cx="184731" cy="264560"/>
    <xdr:sp macro="" textlink="">
      <xdr:nvSpPr>
        <xdr:cNvPr id="571" name="TextBox 570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170</xdr:row>
      <xdr:rowOff>181841</xdr:rowOff>
    </xdr:from>
    <xdr:ext cx="184731" cy="264560"/>
    <xdr:sp macro="" textlink="">
      <xdr:nvSpPr>
        <xdr:cNvPr id="572" name="TextBox 571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170</xdr:row>
      <xdr:rowOff>181841</xdr:rowOff>
    </xdr:from>
    <xdr:ext cx="184731" cy="264560"/>
    <xdr:sp macro="" textlink="">
      <xdr:nvSpPr>
        <xdr:cNvPr id="573" name="TextBox 572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170</xdr:row>
      <xdr:rowOff>181841</xdr:rowOff>
    </xdr:from>
    <xdr:ext cx="184731" cy="264560"/>
    <xdr:sp macro="" textlink="">
      <xdr:nvSpPr>
        <xdr:cNvPr id="574" name="TextBox 573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170</xdr:row>
      <xdr:rowOff>181841</xdr:rowOff>
    </xdr:from>
    <xdr:ext cx="184731" cy="264560"/>
    <xdr:sp macro="" textlink="">
      <xdr:nvSpPr>
        <xdr:cNvPr id="575" name="TextBox 574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170</xdr:row>
      <xdr:rowOff>181841</xdr:rowOff>
    </xdr:from>
    <xdr:ext cx="184731" cy="264560"/>
    <xdr:sp macro="" textlink="">
      <xdr:nvSpPr>
        <xdr:cNvPr id="576" name="TextBox 575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170</xdr:row>
      <xdr:rowOff>181841</xdr:rowOff>
    </xdr:from>
    <xdr:ext cx="184731" cy="264560"/>
    <xdr:sp macro="" textlink="">
      <xdr:nvSpPr>
        <xdr:cNvPr id="577" name="TextBox 576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170</xdr:row>
      <xdr:rowOff>181841</xdr:rowOff>
    </xdr:from>
    <xdr:ext cx="184731" cy="264560"/>
    <xdr:sp macro="" textlink="">
      <xdr:nvSpPr>
        <xdr:cNvPr id="578" name="TextBox 577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170</xdr:row>
      <xdr:rowOff>181841</xdr:rowOff>
    </xdr:from>
    <xdr:ext cx="184731" cy="264560"/>
    <xdr:sp macro="" textlink="">
      <xdr:nvSpPr>
        <xdr:cNvPr id="579" name="TextBox 578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180</xdr:row>
      <xdr:rowOff>261505</xdr:rowOff>
    </xdr:from>
    <xdr:ext cx="184731" cy="264560"/>
    <xdr:sp macro="" textlink="">
      <xdr:nvSpPr>
        <xdr:cNvPr id="580" name="TextBox 579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180</xdr:row>
      <xdr:rowOff>261505</xdr:rowOff>
    </xdr:from>
    <xdr:ext cx="184731" cy="264560"/>
    <xdr:sp macro="" textlink="">
      <xdr:nvSpPr>
        <xdr:cNvPr id="581" name="TextBox 580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180</xdr:row>
      <xdr:rowOff>261505</xdr:rowOff>
    </xdr:from>
    <xdr:ext cx="184731" cy="264560"/>
    <xdr:sp macro="" textlink="">
      <xdr:nvSpPr>
        <xdr:cNvPr id="582" name="TextBox 581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180</xdr:row>
      <xdr:rowOff>261505</xdr:rowOff>
    </xdr:from>
    <xdr:ext cx="184731" cy="264560"/>
    <xdr:sp macro="" textlink="">
      <xdr:nvSpPr>
        <xdr:cNvPr id="583" name="TextBox 582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180</xdr:row>
      <xdr:rowOff>261505</xdr:rowOff>
    </xdr:from>
    <xdr:ext cx="184731" cy="264560"/>
    <xdr:sp macro="" textlink="">
      <xdr:nvSpPr>
        <xdr:cNvPr id="584" name="TextBox 583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180</xdr:row>
      <xdr:rowOff>261505</xdr:rowOff>
    </xdr:from>
    <xdr:ext cx="184731" cy="264560"/>
    <xdr:sp macro="" textlink="">
      <xdr:nvSpPr>
        <xdr:cNvPr id="585" name="TextBox 584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180</xdr:row>
      <xdr:rowOff>261505</xdr:rowOff>
    </xdr:from>
    <xdr:ext cx="184731" cy="264560"/>
    <xdr:sp macro="" textlink="">
      <xdr:nvSpPr>
        <xdr:cNvPr id="586" name="TextBox 585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180</xdr:row>
      <xdr:rowOff>261505</xdr:rowOff>
    </xdr:from>
    <xdr:ext cx="184731" cy="264560"/>
    <xdr:sp macro="" textlink="">
      <xdr:nvSpPr>
        <xdr:cNvPr id="587" name="TextBox 586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180</xdr:row>
      <xdr:rowOff>261505</xdr:rowOff>
    </xdr:from>
    <xdr:ext cx="184731" cy="264560"/>
    <xdr:sp macro="" textlink="">
      <xdr:nvSpPr>
        <xdr:cNvPr id="588" name="TextBox 587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180</xdr:row>
      <xdr:rowOff>261505</xdr:rowOff>
    </xdr:from>
    <xdr:ext cx="184731" cy="264560"/>
    <xdr:sp macro="" textlink="">
      <xdr:nvSpPr>
        <xdr:cNvPr id="589" name="TextBox 588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180</xdr:row>
      <xdr:rowOff>261505</xdr:rowOff>
    </xdr:from>
    <xdr:ext cx="184731" cy="264560"/>
    <xdr:sp macro="" textlink="">
      <xdr:nvSpPr>
        <xdr:cNvPr id="590" name="TextBox 589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180</xdr:row>
      <xdr:rowOff>261505</xdr:rowOff>
    </xdr:from>
    <xdr:ext cx="184731" cy="264560"/>
    <xdr:sp macro="" textlink="">
      <xdr:nvSpPr>
        <xdr:cNvPr id="591" name="TextBox 590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195</xdr:row>
      <xdr:rowOff>199159</xdr:rowOff>
    </xdr:from>
    <xdr:ext cx="184731" cy="264560"/>
    <xdr:sp macro="" textlink="">
      <xdr:nvSpPr>
        <xdr:cNvPr id="592" name="TextBox 591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195</xdr:row>
      <xdr:rowOff>199159</xdr:rowOff>
    </xdr:from>
    <xdr:ext cx="184731" cy="264560"/>
    <xdr:sp macro="" textlink="">
      <xdr:nvSpPr>
        <xdr:cNvPr id="593" name="TextBox 592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195</xdr:row>
      <xdr:rowOff>199159</xdr:rowOff>
    </xdr:from>
    <xdr:ext cx="184731" cy="264560"/>
    <xdr:sp macro="" textlink="">
      <xdr:nvSpPr>
        <xdr:cNvPr id="594" name="TextBox 593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195</xdr:row>
      <xdr:rowOff>199159</xdr:rowOff>
    </xdr:from>
    <xdr:ext cx="184731" cy="264560"/>
    <xdr:sp macro="" textlink="">
      <xdr:nvSpPr>
        <xdr:cNvPr id="595" name="TextBox 594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195</xdr:row>
      <xdr:rowOff>199159</xdr:rowOff>
    </xdr:from>
    <xdr:ext cx="184731" cy="264560"/>
    <xdr:sp macro="" textlink="">
      <xdr:nvSpPr>
        <xdr:cNvPr id="596" name="TextBox 595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195</xdr:row>
      <xdr:rowOff>199159</xdr:rowOff>
    </xdr:from>
    <xdr:ext cx="184731" cy="264560"/>
    <xdr:sp macro="" textlink="">
      <xdr:nvSpPr>
        <xdr:cNvPr id="597" name="TextBox 596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195</xdr:row>
      <xdr:rowOff>199159</xdr:rowOff>
    </xdr:from>
    <xdr:ext cx="184731" cy="264560"/>
    <xdr:sp macro="" textlink="">
      <xdr:nvSpPr>
        <xdr:cNvPr id="598" name="TextBox 597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195</xdr:row>
      <xdr:rowOff>199159</xdr:rowOff>
    </xdr:from>
    <xdr:ext cx="184731" cy="264560"/>
    <xdr:sp macro="" textlink="">
      <xdr:nvSpPr>
        <xdr:cNvPr id="599" name="TextBox 598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195</xdr:row>
      <xdr:rowOff>199159</xdr:rowOff>
    </xdr:from>
    <xdr:ext cx="184731" cy="264560"/>
    <xdr:sp macro="" textlink="">
      <xdr:nvSpPr>
        <xdr:cNvPr id="600" name="TextBox 599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195</xdr:row>
      <xdr:rowOff>199159</xdr:rowOff>
    </xdr:from>
    <xdr:ext cx="184731" cy="264560"/>
    <xdr:sp macro="" textlink="">
      <xdr:nvSpPr>
        <xdr:cNvPr id="601" name="TextBox 600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195</xdr:row>
      <xdr:rowOff>199159</xdr:rowOff>
    </xdr:from>
    <xdr:ext cx="184731" cy="264560"/>
    <xdr:sp macro="" textlink="">
      <xdr:nvSpPr>
        <xdr:cNvPr id="602" name="TextBox 601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195</xdr:row>
      <xdr:rowOff>199159</xdr:rowOff>
    </xdr:from>
    <xdr:ext cx="184731" cy="264560"/>
    <xdr:sp macro="" textlink="">
      <xdr:nvSpPr>
        <xdr:cNvPr id="603" name="TextBox 602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210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210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210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210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210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210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210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210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210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210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210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210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619" name="TextBox 61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623" name="TextBox 62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627" name="TextBox 62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649" name="TextBox 64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653" name="TextBox 65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657" name="TextBox 65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679" name="TextBox 67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683" name="TextBox 68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687" name="TextBox 68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709" name="TextBox 70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713" name="TextBox 71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717" name="TextBox 71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235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235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235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235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235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235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235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235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235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235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235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235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237</xdr:row>
      <xdr:rowOff>103044</xdr:rowOff>
    </xdr:from>
    <xdr:ext cx="184731" cy="264560"/>
    <xdr:sp macro="" textlink="">
      <xdr:nvSpPr>
        <xdr:cNvPr id="748" name="TextBox 747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237</xdr:row>
      <xdr:rowOff>103044</xdr:rowOff>
    </xdr:from>
    <xdr:ext cx="184731" cy="264560"/>
    <xdr:sp macro="" textlink="">
      <xdr:nvSpPr>
        <xdr:cNvPr id="749" name="TextBox 748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237</xdr:row>
      <xdr:rowOff>103044</xdr:rowOff>
    </xdr:from>
    <xdr:ext cx="184731" cy="264560"/>
    <xdr:sp macro="" textlink="">
      <xdr:nvSpPr>
        <xdr:cNvPr id="750" name="TextBox 749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237</xdr:row>
      <xdr:rowOff>103044</xdr:rowOff>
    </xdr:from>
    <xdr:ext cx="184731" cy="264560"/>
    <xdr:sp macro="" textlink="">
      <xdr:nvSpPr>
        <xdr:cNvPr id="751" name="TextBox 750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237</xdr:row>
      <xdr:rowOff>103044</xdr:rowOff>
    </xdr:from>
    <xdr:ext cx="184731" cy="264560"/>
    <xdr:sp macro="" textlink="">
      <xdr:nvSpPr>
        <xdr:cNvPr id="752" name="TextBox 751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237</xdr:row>
      <xdr:rowOff>103044</xdr:rowOff>
    </xdr:from>
    <xdr:ext cx="184731" cy="264560"/>
    <xdr:sp macro="" textlink="">
      <xdr:nvSpPr>
        <xdr:cNvPr id="753" name="TextBox 752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237</xdr:row>
      <xdr:rowOff>103044</xdr:rowOff>
    </xdr:from>
    <xdr:ext cx="184731" cy="264560"/>
    <xdr:sp macro="" textlink="">
      <xdr:nvSpPr>
        <xdr:cNvPr id="754" name="TextBox 753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237</xdr:row>
      <xdr:rowOff>103044</xdr:rowOff>
    </xdr:from>
    <xdr:ext cx="184731" cy="264560"/>
    <xdr:sp macro="" textlink="">
      <xdr:nvSpPr>
        <xdr:cNvPr id="755" name="TextBox 754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237</xdr:row>
      <xdr:rowOff>103044</xdr:rowOff>
    </xdr:from>
    <xdr:ext cx="184731" cy="264560"/>
    <xdr:sp macro="" textlink="">
      <xdr:nvSpPr>
        <xdr:cNvPr id="756" name="TextBox 755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237</xdr:row>
      <xdr:rowOff>103044</xdr:rowOff>
    </xdr:from>
    <xdr:ext cx="184731" cy="264560"/>
    <xdr:sp macro="" textlink="">
      <xdr:nvSpPr>
        <xdr:cNvPr id="757" name="TextBox 756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237</xdr:row>
      <xdr:rowOff>103044</xdr:rowOff>
    </xdr:from>
    <xdr:ext cx="184731" cy="264560"/>
    <xdr:sp macro="" textlink="">
      <xdr:nvSpPr>
        <xdr:cNvPr id="758" name="TextBox 757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237</xdr:row>
      <xdr:rowOff>103044</xdr:rowOff>
    </xdr:from>
    <xdr:ext cx="184731" cy="264560"/>
    <xdr:sp macro="" textlink="">
      <xdr:nvSpPr>
        <xdr:cNvPr id="759" name="TextBox 758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4" name="TextBox 90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5" name="TextBox 90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6" name="TextBox 90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7" name="TextBox 90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8" name="TextBox 90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09" name="TextBox 90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0" name="TextBox 90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1" name="TextBox 91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2" name="TextBox 91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3" name="TextBox 91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4" name="TextBox 91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5" name="TextBox 91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6" name="TextBox 91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7" name="TextBox 91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8" name="TextBox 91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19" name="TextBox 91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0" name="TextBox 91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1" name="TextBox 92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2" name="TextBox 92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3" name="TextBox 92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4" name="TextBox 92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5" name="TextBox 92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6" name="TextBox 92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7" name="TextBox 92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8" name="TextBox 92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29" name="TextBox 92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0" name="TextBox 92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1" name="TextBox 93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2" name="TextBox 93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3" name="TextBox 93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4" name="TextBox 93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5" name="TextBox 93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6" name="TextBox 93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7" name="TextBox 93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8" name="TextBox 93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245</xdr:row>
      <xdr:rowOff>0</xdr:rowOff>
    </xdr:from>
    <xdr:ext cx="184731" cy="264560"/>
    <xdr:sp macro="" textlink="">
      <xdr:nvSpPr>
        <xdr:cNvPr id="939" name="TextBox 93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0" name="TextBox 93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1" name="TextBox 94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2" name="TextBox 94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3" name="TextBox 94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4" name="TextBox 94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5" name="TextBox 94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6" name="TextBox 94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7" name="TextBox 94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8" name="TextBox 94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49" name="TextBox 94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0" name="TextBox 94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1" name="TextBox 95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2" name="TextBox 95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3" name="TextBox 95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4" name="TextBox 95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5" name="TextBox 95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6" name="TextBox 95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7" name="TextBox 95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8" name="TextBox 95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59" name="TextBox 95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0" name="TextBox 95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1" name="TextBox 96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2" name="TextBox 96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3" name="TextBox 96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4" name="TextBox 96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5" name="TextBox 96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6" name="TextBox 96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7" name="TextBox 96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8" name="TextBox 96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69" name="TextBox 96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0" name="TextBox 96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1" name="TextBox 97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2" name="TextBox 97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3" name="TextBox 97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4" name="TextBox 97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245</xdr:row>
      <xdr:rowOff>0</xdr:rowOff>
    </xdr:from>
    <xdr:ext cx="184731" cy="264560"/>
    <xdr:sp macro="" textlink="">
      <xdr:nvSpPr>
        <xdr:cNvPr id="975" name="TextBox 97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76" name="TextBox 97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77" name="TextBox 97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78" name="TextBox 97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79" name="TextBox 97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0" name="TextBox 97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1" name="TextBox 98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2" name="TextBox 98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3" name="TextBox 98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4" name="TextBox 98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5" name="TextBox 98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6" name="TextBox 98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7" name="TextBox 98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8" name="TextBox 98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89" name="TextBox 98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0" name="TextBox 98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1" name="TextBox 99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2" name="TextBox 99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3" name="TextBox 99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4" name="TextBox 99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5" name="TextBox 99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6" name="TextBox 99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7" name="TextBox 99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8" name="TextBox 99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999" name="TextBox 99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245</xdr:row>
      <xdr:rowOff>0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245</xdr:row>
      <xdr:rowOff>0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250</xdr:row>
      <xdr:rowOff>0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910168</xdr:colOff>
      <xdr:row>250</xdr:row>
      <xdr:rowOff>0</xdr:rowOff>
    </xdr:from>
    <xdr:ext cx="158750" cy="264560"/>
    <xdr:sp macro="" textlink="">
      <xdr:nvSpPr>
        <xdr:cNvPr id="1049" name="TextBox 1048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250</xdr:row>
      <xdr:rowOff>0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250</xdr:row>
      <xdr:rowOff>0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250</xdr:row>
      <xdr:rowOff>0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910168</xdr:colOff>
      <xdr:row>250</xdr:row>
      <xdr:rowOff>0</xdr:rowOff>
    </xdr:from>
    <xdr:ext cx="158750" cy="264560"/>
    <xdr:sp macro="" textlink="">
      <xdr:nvSpPr>
        <xdr:cNvPr id="1053" name="TextBox 1052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250</xdr:row>
      <xdr:rowOff>0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250</xdr:row>
      <xdr:rowOff>0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250</xdr:row>
      <xdr:rowOff>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910168</xdr:colOff>
      <xdr:row>250</xdr:row>
      <xdr:rowOff>0</xdr:rowOff>
    </xdr:from>
    <xdr:ext cx="158750" cy="264560"/>
    <xdr:sp macro="" textlink="">
      <xdr:nvSpPr>
        <xdr:cNvPr id="1057" name="TextBox 1056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250</xdr:row>
      <xdr:rowOff>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250</xdr:row>
      <xdr:rowOff>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250</xdr:row>
      <xdr:rowOff>0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910168</xdr:colOff>
      <xdr:row>250</xdr:row>
      <xdr:rowOff>0</xdr:rowOff>
    </xdr:from>
    <xdr:ext cx="158750" cy="264560"/>
    <xdr:sp macro="" textlink="">
      <xdr:nvSpPr>
        <xdr:cNvPr id="1061" name="TextBox 1060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250</xdr:row>
      <xdr:rowOff>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250</xdr:row>
      <xdr:rowOff>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258</xdr:row>
      <xdr:rowOff>3464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66" name="TextBox 106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258</xdr:row>
      <xdr:rowOff>3464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258</xdr:row>
      <xdr:rowOff>3464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258</xdr:row>
      <xdr:rowOff>3464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258</xdr:row>
      <xdr:rowOff>3464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258</xdr:row>
      <xdr:rowOff>3464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258</xdr:row>
      <xdr:rowOff>3464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258</xdr:row>
      <xdr:rowOff>3464</xdr:rowOff>
    </xdr:from>
    <xdr:ext cx="184731" cy="264560"/>
    <xdr:sp macro="" textlink="">
      <xdr:nvSpPr>
        <xdr:cNvPr id="1091" name="TextBox 109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2" name="TextBox 109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258</xdr:row>
      <xdr:rowOff>3464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0</xdr:rowOff>
    </xdr:from>
    <xdr:ext cx="184731" cy="264560"/>
    <xdr:sp macro="" textlink="">
      <xdr:nvSpPr>
        <xdr:cNvPr id="1099" name="TextBox 1098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258</xdr:row>
      <xdr:rowOff>3464</xdr:rowOff>
    </xdr:from>
    <xdr:ext cx="184731" cy="264560"/>
    <xdr:sp macro="" textlink="">
      <xdr:nvSpPr>
        <xdr:cNvPr id="1101" name="TextBox 110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258</xdr:row>
      <xdr:rowOff>3464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258</xdr:row>
      <xdr:rowOff>3464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0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5" name="TextBox 111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8" name="TextBox 111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19" name="TextBox 111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270</xdr:row>
      <xdr:rowOff>0</xdr:rowOff>
    </xdr:from>
    <xdr:ext cx="184731" cy="264560"/>
    <xdr:sp macro="" textlink="">
      <xdr:nvSpPr>
        <xdr:cNvPr id="1120" name="TextBox 111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3" name="TextBox 112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4" name="TextBox 112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5" name="TextBox 112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8" name="TextBox 112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270</xdr:row>
      <xdr:rowOff>0</xdr:rowOff>
    </xdr:from>
    <xdr:ext cx="184731" cy="264560"/>
    <xdr:sp macro="" textlink="">
      <xdr:nvSpPr>
        <xdr:cNvPr id="1129" name="TextBox 112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0" name="TextBox 112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3" name="TextBox 113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4" name="TextBox 113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7" name="TextBox 113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270</xdr:row>
      <xdr:rowOff>0</xdr:rowOff>
    </xdr:from>
    <xdr:ext cx="184731" cy="264560"/>
    <xdr:sp macro="" textlink="">
      <xdr:nvSpPr>
        <xdr:cNvPr id="1138" name="TextBox 113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39" name="TextBox 113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0" name="TextBox 113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1" name="TextBox 114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2" name="TextBox 114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4" name="TextBox 114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6" name="TextBox 114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270</xdr:row>
      <xdr:rowOff>0</xdr:rowOff>
    </xdr:from>
    <xdr:ext cx="184731" cy="264560"/>
    <xdr:sp macro="" textlink="">
      <xdr:nvSpPr>
        <xdr:cNvPr id="1147" name="TextBox 114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48</xdr:row>
      <xdr:rowOff>0</xdr:rowOff>
    </xdr:from>
    <xdr:ext cx="184731" cy="264560"/>
    <xdr:sp macro="" textlink="">
      <xdr:nvSpPr>
        <xdr:cNvPr id="1148" name="TextBox 114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48</xdr:row>
      <xdr:rowOff>0</xdr:rowOff>
    </xdr:from>
    <xdr:ext cx="184731" cy="264560"/>
    <xdr:sp macro="" textlink="">
      <xdr:nvSpPr>
        <xdr:cNvPr id="1149" name="TextBox 114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48</xdr:row>
      <xdr:rowOff>0</xdr:rowOff>
    </xdr:from>
    <xdr:ext cx="184731" cy="264560"/>
    <xdr:sp macro="" textlink="">
      <xdr:nvSpPr>
        <xdr:cNvPr id="1150" name="TextBox 1149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48</xdr:row>
      <xdr:rowOff>0</xdr:rowOff>
    </xdr:from>
    <xdr:ext cx="184731" cy="264560"/>
    <xdr:sp macro="" textlink="">
      <xdr:nvSpPr>
        <xdr:cNvPr id="1151" name="TextBox 1150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48</xdr:row>
      <xdr:rowOff>0</xdr:rowOff>
    </xdr:from>
    <xdr:ext cx="184731" cy="264560"/>
    <xdr:sp macro="" textlink="">
      <xdr:nvSpPr>
        <xdr:cNvPr id="1152" name="TextBox 1151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48</xdr:row>
      <xdr:rowOff>0</xdr:rowOff>
    </xdr:from>
    <xdr:ext cx="184731" cy="264560"/>
    <xdr:sp macro="" textlink="">
      <xdr:nvSpPr>
        <xdr:cNvPr id="1153" name="TextBox 1152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48</xdr:row>
      <xdr:rowOff>0</xdr:rowOff>
    </xdr:from>
    <xdr:ext cx="184731" cy="264560"/>
    <xdr:sp macro="" textlink="">
      <xdr:nvSpPr>
        <xdr:cNvPr id="1154" name="TextBox 1153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48</xdr:row>
      <xdr:rowOff>0</xdr:rowOff>
    </xdr:from>
    <xdr:ext cx="184731" cy="264560"/>
    <xdr:sp macro="" textlink="">
      <xdr:nvSpPr>
        <xdr:cNvPr id="1155" name="TextBox 1154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48</xdr:row>
      <xdr:rowOff>0</xdr:rowOff>
    </xdr:from>
    <xdr:ext cx="184731" cy="264560"/>
    <xdr:sp macro="" textlink="">
      <xdr:nvSpPr>
        <xdr:cNvPr id="1156" name="TextBox 1155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48</xdr:row>
      <xdr:rowOff>0</xdr:rowOff>
    </xdr:from>
    <xdr:ext cx="184731" cy="264560"/>
    <xdr:sp macro="" textlink="">
      <xdr:nvSpPr>
        <xdr:cNvPr id="1157" name="TextBox 1156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48</xdr:row>
      <xdr:rowOff>0</xdr:rowOff>
    </xdr:from>
    <xdr:ext cx="184731" cy="264560"/>
    <xdr:sp macro="" textlink="">
      <xdr:nvSpPr>
        <xdr:cNvPr id="1158" name="TextBox 115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48</xdr:row>
      <xdr:rowOff>0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0" name="TextBox 115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1" name="TextBox 116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5" name="TextBox 116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6" name="TextBox 116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0" name="TextBox 116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1" name="TextBox 117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5" name="TextBox 117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6" name="TextBox 117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79" name="TextBox 117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0" name="TextBox 117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87" name="TextBox 118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89" name="TextBox 118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441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441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594</xdr:row>
      <xdr:rowOff>3465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594</xdr:row>
      <xdr:rowOff>3465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594</xdr:row>
      <xdr:rowOff>3465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594</xdr:row>
      <xdr:rowOff>3465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594</xdr:row>
      <xdr:rowOff>3465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594</xdr:row>
      <xdr:rowOff>3465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594</xdr:row>
      <xdr:rowOff>3465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594</xdr:row>
      <xdr:rowOff>3465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594</xdr:row>
      <xdr:rowOff>3465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594</xdr:row>
      <xdr:rowOff>3465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594</xdr:row>
      <xdr:rowOff>3465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594</xdr:row>
      <xdr:rowOff>3465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599</xdr:row>
      <xdr:rowOff>0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599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599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599</xdr:row>
      <xdr:rowOff>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599</xdr:row>
      <xdr:rowOff>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599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599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599</xdr:row>
      <xdr:rowOff>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599</xdr:row>
      <xdr:rowOff>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599</xdr:row>
      <xdr:rowOff>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599</xdr:row>
      <xdr:rowOff>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599</xdr:row>
      <xdr:rowOff>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620</xdr:row>
      <xdr:rowOff>278822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620</xdr:row>
      <xdr:rowOff>278822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620</xdr:row>
      <xdr:rowOff>278822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620</xdr:row>
      <xdr:rowOff>278822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620</xdr:row>
      <xdr:rowOff>278822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620</xdr:row>
      <xdr:rowOff>278822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620</xdr:row>
      <xdr:rowOff>278822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620</xdr:row>
      <xdr:rowOff>278822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620</xdr:row>
      <xdr:rowOff>278822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620</xdr:row>
      <xdr:rowOff>278822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620</xdr:row>
      <xdr:rowOff>278822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620</xdr:row>
      <xdr:rowOff>278822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695</xdr:row>
      <xdr:rowOff>338570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695</xdr:row>
      <xdr:rowOff>338570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695</xdr:row>
      <xdr:rowOff>338570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695</xdr:row>
      <xdr:rowOff>338570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695</xdr:row>
      <xdr:rowOff>338570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695</xdr:row>
      <xdr:rowOff>338570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695</xdr:row>
      <xdr:rowOff>338570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695</xdr:row>
      <xdr:rowOff>338570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695</xdr:row>
      <xdr:rowOff>338570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695</xdr:row>
      <xdr:rowOff>338570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695</xdr:row>
      <xdr:rowOff>338570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695</xdr:row>
      <xdr:rowOff>338570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79" name="TextBox 137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2" name="TextBox 138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3" name="TextBox 138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84" name="TextBox 138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87" name="TextBox 138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8" name="TextBox 138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89" name="TextBox 138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2" name="TextBox 139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93" name="TextBox 139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4" name="TextBox 139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7" name="TextBox 139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398" name="TextBox 139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01" name="TextBox 140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02" name="TextBox 140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03" name="TextBox 140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04" name="TextBox 140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05" name="TextBox 140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06" name="TextBox 140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08" name="TextBox 140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0" name="TextBox 140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11" name="TextBox 141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2" name="TextBox 141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3" name="TextBox 141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14" name="TextBox 141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5" name="TextBox 141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6" name="TextBox 141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17" name="TextBox 141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8" name="TextBox 141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19" name="TextBox 141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20" name="TextBox 141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1" name="TextBox 142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2" name="TextBox 142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23" name="TextBox 142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4" name="TextBox 142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5" name="TextBox 142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26" name="TextBox 142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7" name="TextBox 142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28" name="TextBox 142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29" name="TextBox 142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30" name="TextBox 142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0</xdr:rowOff>
    </xdr:from>
    <xdr:ext cx="184731" cy="264560"/>
    <xdr:sp macro="" textlink="">
      <xdr:nvSpPr>
        <xdr:cNvPr id="1431" name="TextBox 143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706</xdr:row>
      <xdr:rowOff>1443</xdr:rowOff>
    </xdr:from>
    <xdr:ext cx="184731" cy="264560"/>
    <xdr:sp macro="" textlink="">
      <xdr:nvSpPr>
        <xdr:cNvPr id="1432" name="TextBox 143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33" name="TextBox 143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34" name="TextBox 143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35" name="TextBox 143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36" name="TextBox 143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37" name="TextBox 143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38" name="TextBox 143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39" name="TextBox 143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0" name="TextBox 143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41" name="TextBox 144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2" name="TextBox 144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3" name="TextBox 144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44" name="TextBox 144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5" name="TextBox 144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6" name="TextBox 144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47" name="TextBox 144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8" name="TextBox 144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49" name="TextBox 144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50" name="TextBox 144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1" name="TextBox 145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2" name="TextBox 145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53" name="TextBox 145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4" name="TextBox 145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5" name="TextBox 145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56" name="TextBox 145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7" name="TextBox 145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0</xdr:rowOff>
    </xdr:from>
    <xdr:ext cx="184731" cy="264560"/>
    <xdr:sp macro="" textlink="">
      <xdr:nvSpPr>
        <xdr:cNvPr id="1458" name="TextBox 145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706</xdr:row>
      <xdr:rowOff>1443</xdr:rowOff>
    </xdr:from>
    <xdr:ext cx="184731" cy="264560"/>
    <xdr:sp macro="" textlink="">
      <xdr:nvSpPr>
        <xdr:cNvPr id="1459" name="TextBox 145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0" name="TextBox 145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1" name="TextBox 146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62" name="TextBox 146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3" name="TextBox 146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4" name="TextBox 146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65" name="TextBox 146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6" name="TextBox 146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7" name="TextBox 146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68" name="TextBox 146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69" name="TextBox 146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0" name="TextBox 146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71" name="TextBox 147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2" name="TextBox 147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3" name="TextBox 147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74" name="TextBox 147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5" name="TextBox 147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6" name="TextBox 147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77" name="TextBox 147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8" name="TextBox 147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79" name="TextBox 147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80" name="TextBox 147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81" name="TextBox 148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82" name="TextBox 148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83" name="TextBox 148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84" name="TextBox 148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0</xdr:rowOff>
    </xdr:from>
    <xdr:ext cx="184731" cy="264560"/>
    <xdr:sp macro="" textlink="">
      <xdr:nvSpPr>
        <xdr:cNvPr id="1485" name="TextBox 148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706</xdr:row>
      <xdr:rowOff>1443</xdr:rowOff>
    </xdr:from>
    <xdr:ext cx="184731" cy="264560"/>
    <xdr:sp macro="" textlink="">
      <xdr:nvSpPr>
        <xdr:cNvPr id="1486" name="TextBox 148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87" name="TextBox 148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88" name="TextBox 148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89" name="TextBox 148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0" name="TextBox 148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1" name="TextBox 149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92" name="TextBox 149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3" name="TextBox 149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4" name="TextBox 149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95" name="TextBox 149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6" name="TextBox 149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7" name="TextBox 149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498" name="TextBox 149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499" name="TextBox 149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0" name="TextBox 149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501" name="TextBox 150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2" name="TextBox 150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3" name="TextBox 150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504" name="TextBox 150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5" name="TextBox 150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6" name="TextBox 150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507" name="TextBox 150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8" name="TextBox 150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09" name="TextBox 150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510" name="TextBox 150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11" name="TextBox 151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0</xdr:rowOff>
    </xdr:from>
    <xdr:ext cx="184731" cy="264560"/>
    <xdr:sp macro="" textlink="">
      <xdr:nvSpPr>
        <xdr:cNvPr id="1512" name="TextBox 151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706</xdr:row>
      <xdr:rowOff>1443</xdr:rowOff>
    </xdr:from>
    <xdr:ext cx="184731" cy="264560"/>
    <xdr:sp macro="" textlink="">
      <xdr:nvSpPr>
        <xdr:cNvPr id="1513" name="TextBox 151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1514" name="TextBox 1513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1515" name="TextBox 1514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340</xdr:row>
      <xdr:rowOff>0</xdr:rowOff>
    </xdr:from>
    <xdr:ext cx="184731" cy="264560"/>
    <xdr:sp macro="" textlink="">
      <xdr:nvSpPr>
        <xdr:cNvPr id="1516" name="TextBox 1515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340</xdr:row>
      <xdr:rowOff>0</xdr:rowOff>
    </xdr:from>
    <xdr:ext cx="184731" cy="264560"/>
    <xdr:sp macro="" textlink="">
      <xdr:nvSpPr>
        <xdr:cNvPr id="1517" name="TextBox 1516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340</xdr:row>
      <xdr:rowOff>0</xdr:rowOff>
    </xdr:from>
    <xdr:ext cx="184731" cy="264560"/>
    <xdr:sp macro="" textlink="">
      <xdr:nvSpPr>
        <xdr:cNvPr id="1518" name="TextBox 1517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340</xdr:row>
      <xdr:rowOff>0</xdr:rowOff>
    </xdr:from>
    <xdr:ext cx="184731" cy="264560"/>
    <xdr:sp macro="" textlink="">
      <xdr:nvSpPr>
        <xdr:cNvPr id="1519" name="TextBox 1518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340</xdr:row>
      <xdr:rowOff>0</xdr:rowOff>
    </xdr:from>
    <xdr:ext cx="184731" cy="264560"/>
    <xdr:sp macro="" textlink="">
      <xdr:nvSpPr>
        <xdr:cNvPr id="1520" name="TextBox 1519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340</xdr:row>
      <xdr:rowOff>0</xdr:rowOff>
    </xdr:from>
    <xdr:ext cx="184731" cy="264560"/>
    <xdr:sp macro="" textlink="">
      <xdr:nvSpPr>
        <xdr:cNvPr id="1521" name="TextBox 1520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340</xdr:row>
      <xdr:rowOff>0</xdr:rowOff>
    </xdr:from>
    <xdr:ext cx="184731" cy="264560"/>
    <xdr:sp macro="" textlink="">
      <xdr:nvSpPr>
        <xdr:cNvPr id="1522" name="TextBox 1521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340</xdr:row>
      <xdr:rowOff>0</xdr:rowOff>
    </xdr:from>
    <xdr:ext cx="184731" cy="264560"/>
    <xdr:sp macro="" textlink="">
      <xdr:nvSpPr>
        <xdr:cNvPr id="1523" name="TextBox 1522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340</xdr:row>
      <xdr:rowOff>0</xdr:rowOff>
    </xdr:from>
    <xdr:ext cx="184731" cy="264560"/>
    <xdr:sp macro="" textlink="">
      <xdr:nvSpPr>
        <xdr:cNvPr id="1524" name="TextBox 1523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340</xdr:row>
      <xdr:rowOff>0</xdr:rowOff>
    </xdr:from>
    <xdr:ext cx="184731" cy="264560"/>
    <xdr:sp macro="" textlink="">
      <xdr:nvSpPr>
        <xdr:cNvPr id="1525" name="TextBox 1524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340</xdr:row>
      <xdr:rowOff>0</xdr:rowOff>
    </xdr:from>
    <xdr:ext cx="184731" cy="264560"/>
    <xdr:sp macro="" textlink="">
      <xdr:nvSpPr>
        <xdr:cNvPr id="1526" name="TextBox 1525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340</xdr:row>
      <xdr:rowOff>0</xdr:rowOff>
    </xdr:from>
    <xdr:ext cx="184731" cy="264560"/>
    <xdr:sp macro="" textlink="">
      <xdr:nvSpPr>
        <xdr:cNvPr id="1527" name="TextBox 1526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340</xdr:row>
      <xdr:rowOff>0</xdr:rowOff>
    </xdr:from>
    <xdr:ext cx="184731" cy="264560"/>
    <xdr:sp macro="" textlink="">
      <xdr:nvSpPr>
        <xdr:cNvPr id="1528" name="TextBox 1527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115</xdr:row>
      <xdr:rowOff>0</xdr:rowOff>
    </xdr:from>
    <xdr:ext cx="184731" cy="264560"/>
    <xdr:sp macro="" textlink="">
      <xdr:nvSpPr>
        <xdr:cNvPr id="1529" name="TextBox 1528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115</xdr:row>
      <xdr:rowOff>0</xdr:rowOff>
    </xdr:from>
    <xdr:ext cx="184731" cy="264560"/>
    <xdr:sp macro="" textlink="">
      <xdr:nvSpPr>
        <xdr:cNvPr id="1530" name="TextBox 1529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115</xdr:row>
      <xdr:rowOff>0</xdr:rowOff>
    </xdr:from>
    <xdr:ext cx="184731" cy="264560"/>
    <xdr:sp macro="" textlink="">
      <xdr:nvSpPr>
        <xdr:cNvPr id="1531" name="TextBox 1530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115</xdr:row>
      <xdr:rowOff>0</xdr:rowOff>
    </xdr:from>
    <xdr:ext cx="184731" cy="264560"/>
    <xdr:sp macro="" textlink="">
      <xdr:nvSpPr>
        <xdr:cNvPr id="1532" name="TextBox 1531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115</xdr:row>
      <xdr:rowOff>0</xdr:rowOff>
    </xdr:from>
    <xdr:ext cx="184731" cy="264560"/>
    <xdr:sp macro="" textlink="">
      <xdr:nvSpPr>
        <xdr:cNvPr id="1533" name="TextBox 1532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115</xdr:row>
      <xdr:rowOff>0</xdr:rowOff>
    </xdr:from>
    <xdr:ext cx="184731" cy="264560"/>
    <xdr:sp macro="" textlink="">
      <xdr:nvSpPr>
        <xdr:cNvPr id="1534" name="TextBox 1533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115</xdr:row>
      <xdr:rowOff>0</xdr:rowOff>
    </xdr:from>
    <xdr:ext cx="184731" cy="264560"/>
    <xdr:sp macro="" textlink="">
      <xdr:nvSpPr>
        <xdr:cNvPr id="1535" name="TextBox 1534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115</xdr:row>
      <xdr:rowOff>0</xdr:rowOff>
    </xdr:from>
    <xdr:ext cx="184731" cy="264560"/>
    <xdr:sp macro="" textlink="">
      <xdr:nvSpPr>
        <xdr:cNvPr id="1536" name="TextBox 1535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115</xdr:row>
      <xdr:rowOff>0</xdr:rowOff>
    </xdr:from>
    <xdr:ext cx="184731" cy="264560"/>
    <xdr:sp macro="" textlink="">
      <xdr:nvSpPr>
        <xdr:cNvPr id="1537" name="TextBox 1536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115</xdr:row>
      <xdr:rowOff>0</xdr:rowOff>
    </xdr:from>
    <xdr:ext cx="184731" cy="264560"/>
    <xdr:sp macro="" textlink="">
      <xdr:nvSpPr>
        <xdr:cNvPr id="1538" name="TextBox 1537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115</xdr:row>
      <xdr:rowOff>0</xdr:rowOff>
    </xdr:from>
    <xdr:ext cx="184731" cy="264560"/>
    <xdr:sp macro="" textlink="">
      <xdr:nvSpPr>
        <xdr:cNvPr id="1539" name="TextBox 1538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115</xdr:row>
      <xdr:rowOff>0</xdr:rowOff>
    </xdr:from>
    <xdr:ext cx="184731" cy="264560"/>
    <xdr:sp macro="" textlink="">
      <xdr:nvSpPr>
        <xdr:cNvPr id="1540" name="TextBox 1539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115</xdr:row>
      <xdr:rowOff>0</xdr:rowOff>
    </xdr:from>
    <xdr:ext cx="184731" cy="264560"/>
    <xdr:sp macro="" textlink="">
      <xdr:nvSpPr>
        <xdr:cNvPr id="1541" name="TextBox 1540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115</xdr:row>
      <xdr:rowOff>0</xdr:rowOff>
    </xdr:from>
    <xdr:ext cx="184731" cy="264560"/>
    <xdr:sp macro="" textlink="">
      <xdr:nvSpPr>
        <xdr:cNvPr id="1542" name="TextBox 1541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115</xdr:row>
      <xdr:rowOff>0</xdr:rowOff>
    </xdr:from>
    <xdr:ext cx="184731" cy="264560"/>
    <xdr:sp macro="" textlink="">
      <xdr:nvSpPr>
        <xdr:cNvPr id="1543" name="TextBox 1542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115</xdr:row>
      <xdr:rowOff>0</xdr:rowOff>
    </xdr:from>
    <xdr:ext cx="184731" cy="264560"/>
    <xdr:sp macro="" textlink="">
      <xdr:nvSpPr>
        <xdr:cNvPr id="1544" name="TextBox 1543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115</xdr:row>
      <xdr:rowOff>0</xdr:rowOff>
    </xdr:from>
    <xdr:ext cx="184731" cy="264560"/>
    <xdr:sp macro="" textlink="">
      <xdr:nvSpPr>
        <xdr:cNvPr id="1545" name="TextBox 1544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115</xdr:row>
      <xdr:rowOff>0</xdr:rowOff>
    </xdr:from>
    <xdr:ext cx="184731" cy="264560"/>
    <xdr:sp macro="" textlink="">
      <xdr:nvSpPr>
        <xdr:cNvPr id="1546" name="TextBox 1545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47" name="TextBox 154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48" name="TextBox 154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49" name="TextBox 154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0" name="TextBox 154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1" name="TextBox 155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2" name="TextBox 155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3" name="TextBox 155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4" name="TextBox 155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416</xdr:row>
      <xdr:rowOff>0</xdr:rowOff>
    </xdr:from>
    <xdr:ext cx="184731" cy="264560"/>
    <xdr:sp macro="" textlink="">
      <xdr:nvSpPr>
        <xdr:cNvPr id="1555" name="TextBox 155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56" name="TextBox 155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57" name="TextBox 155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58" name="TextBox 155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59" name="TextBox 155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60" name="TextBox 155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61" name="TextBox 156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62" name="TextBox 156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63" name="TextBox 156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416</xdr:row>
      <xdr:rowOff>0</xdr:rowOff>
    </xdr:from>
    <xdr:ext cx="184731" cy="264560"/>
    <xdr:sp macro="" textlink="">
      <xdr:nvSpPr>
        <xdr:cNvPr id="1564" name="TextBox 156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65" name="TextBox 156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66" name="TextBox 156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67" name="TextBox 156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68" name="TextBox 156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69" name="TextBox 156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70" name="TextBox 156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71" name="TextBox 157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72" name="TextBox 157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416</xdr:row>
      <xdr:rowOff>0</xdr:rowOff>
    </xdr:from>
    <xdr:ext cx="184731" cy="264560"/>
    <xdr:sp macro="" textlink="">
      <xdr:nvSpPr>
        <xdr:cNvPr id="1573" name="TextBox 157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4" name="TextBox 157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5" name="TextBox 157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6" name="TextBox 157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7" name="TextBox 157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8" name="TextBox 157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79" name="TextBox 157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80" name="TextBox 157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81" name="TextBox 158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416</xdr:row>
      <xdr:rowOff>0</xdr:rowOff>
    </xdr:from>
    <xdr:ext cx="184731" cy="264560"/>
    <xdr:sp macro="" textlink="">
      <xdr:nvSpPr>
        <xdr:cNvPr id="1582" name="TextBox 158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3" name="TextBox 1582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4" name="TextBox 1583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5" name="TextBox 1584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6" name="TextBox 1585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7" name="TextBox 1586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380</xdr:row>
      <xdr:rowOff>0</xdr:rowOff>
    </xdr:from>
    <xdr:ext cx="184731" cy="264560"/>
    <xdr:sp macro="" textlink="">
      <xdr:nvSpPr>
        <xdr:cNvPr id="1588" name="TextBox 1587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380</xdr:row>
      <xdr:rowOff>0</xdr:rowOff>
    </xdr:from>
    <xdr:ext cx="184731" cy="264560"/>
    <xdr:sp macro="" textlink="">
      <xdr:nvSpPr>
        <xdr:cNvPr id="1589" name="TextBox 1588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380</xdr:row>
      <xdr:rowOff>0</xdr:rowOff>
    </xdr:from>
    <xdr:ext cx="184731" cy="264560"/>
    <xdr:sp macro="" textlink="">
      <xdr:nvSpPr>
        <xdr:cNvPr id="1590" name="TextBox 1589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380</xdr:row>
      <xdr:rowOff>0</xdr:rowOff>
    </xdr:from>
    <xdr:ext cx="184731" cy="264560"/>
    <xdr:sp macro="" textlink="">
      <xdr:nvSpPr>
        <xdr:cNvPr id="1591" name="TextBox 1590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380</xdr:row>
      <xdr:rowOff>0</xdr:rowOff>
    </xdr:from>
    <xdr:ext cx="184731" cy="264560"/>
    <xdr:sp macro="" textlink="">
      <xdr:nvSpPr>
        <xdr:cNvPr id="1592" name="TextBox 1591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380</xdr:row>
      <xdr:rowOff>0</xdr:rowOff>
    </xdr:from>
    <xdr:ext cx="184731" cy="264560"/>
    <xdr:sp macro="" textlink="">
      <xdr:nvSpPr>
        <xdr:cNvPr id="1593" name="TextBox 1592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380</xdr:row>
      <xdr:rowOff>0</xdr:rowOff>
    </xdr:from>
    <xdr:ext cx="184731" cy="264560"/>
    <xdr:sp macro="" textlink="">
      <xdr:nvSpPr>
        <xdr:cNvPr id="1594" name="TextBox 1593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380</xdr:row>
      <xdr:rowOff>0</xdr:rowOff>
    </xdr:from>
    <xdr:ext cx="184731" cy="264560"/>
    <xdr:sp macro="" textlink="">
      <xdr:nvSpPr>
        <xdr:cNvPr id="1595" name="TextBox 1594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380</xdr:row>
      <xdr:rowOff>0</xdr:rowOff>
    </xdr:from>
    <xdr:ext cx="184731" cy="264560"/>
    <xdr:sp macro="" textlink="">
      <xdr:nvSpPr>
        <xdr:cNvPr id="1596" name="TextBox 1595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380</xdr:row>
      <xdr:rowOff>0</xdr:rowOff>
    </xdr:from>
    <xdr:ext cx="184731" cy="264560"/>
    <xdr:sp macro="" textlink="">
      <xdr:nvSpPr>
        <xdr:cNvPr id="1597" name="TextBox 1596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380</xdr:row>
      <xdr:rowOff>0</xdr:rowOff>
    </xdr:from>
    <xdr:ext cx="184731" cy="264560"/>
    <xdr:sp macro="" textlink="">
      <xdr:nvSpPr>
        <xdr:cNvPr id="1598" name="TextBox 1597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380</xdr:row>
      <xdr:rowOff>0</xdr:rowOff>
    </xdr:from>
    <xdr:ext cx="184731" cy="264560"/>
    <xdr:sp macro="" textlink="">
      <xdr:nvSpPr>
        <xdr:cNvPr id="1599" name="TextBox 1598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380</xdr:row>
      <xdr:rowOff>0</xdr:rowOff>
    </xdr:from>
    <xdr:ext cx="184731" cy="264560"/>
    <xdr:sp macro="" textlink="">
      <xdr:nvSpPr>
        <xdr:cNvPr id="1600" name="TextBox 1599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449</xdr:row>
      <xdr:rowOff>652896</xdr:rowOff>
    </xdr:from>
    <xdr:ext cx="184731" cy="264560"/>
    <xdr:sp macro="" textlink="">
      <xdr:nvSpPr>
        <xdr:cNvPr id="1601" name="TextBox 1600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449</xdr:row>
      <xdr:rowOff>652896</xdr:rowOff>
    </xdr:from>
    <xdr:ext cx="184731" cy="264560"/>
    <xdr:sp macro="" textlink="">
      <xdr:nvSpPr>
        <xdr:cNvPr id="1602" name="TextBox 1601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449</xdr:row>
      <xdr:rowOff>652896</xdr:rowOff>
    </xdr:from>
    <xdr:ext cx="184731" cy="264560"/>
    <xdr:sp macro="" textlink="">
      <xdr:nvSpPr>
        <xdr:cNvPr id="1603" name="TextBox 1602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4" name="TextBox 1603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5" name="TextBox 1604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6" name="TextBox 1605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7" name="TextBox 1606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8" name="TextBox 1607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09" name="TextBox 1608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10" name="TextBox 1609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11" name="TextBox 1610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612" name="TextBox 1611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3" name="TextBox 1612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4" name="TextBox 1613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5" name="TextBox 1614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6" name="TextBox 1615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7" name="TextBox 1616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8" name="TextBox 1617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19" name="TextBox 1618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20" name="TextBox 1619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621" name="TextBox 1620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283</xdr:row>
      <xdr:rowOff>1732</xdr:rowOff>
    </xdr:from>
    <xdr:ext cx="184731" cy="264560"/>
    <xdr:sp macro="" textlink="">
      <xdr:nvSpPr>
        <xdr:cNvPr id="1622" name="TextBox 1621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23" name="TextBox 1622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283</xdr:row>
      <xdr:rowOff>1732</xdr:rowOff>
    </xdr:from>
    <xdr:ext cx="184731" cy="264560"/>
    <xdr:sp macro="" textlink="">
      <xdr:nvSpPr>
        <xdr:cNvPr id="1624" name="TextBox 1623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25" name="TextBox 1624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283</xdr:row>
      <xdr:rowOff>1732</xdr:rowOff>
    </xdr:from>
    <xdr:ext cx="184731" cy="264560"/>
    <xdr:sp macro="" textlink="">
      <xdr:nvSpPr>
        <xdr:cNvPr id="1626" name="TextBox 1625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27" name="TextBox 1626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28" name="TextBox 1627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29" name="TextBox 1628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30" name="TextBox 1629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31" name="TextBox 1630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32" name="TextBox 1631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0</xdr:rowOff>
    </xdr:from>
    <xdr:ext cx="184731" cy="264560"/>
    <xdr:sp macro="" textlink="">
      <xdr:nvSpPr>
        <xdr:cNvPr id="1633" name="TextBox 1632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4" name="TextBox 163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5" name="TextBox 163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6" name="TextBox 163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7" name="TextBox 163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8" name="TextBox 163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39" name="TextBox 163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40" name="TextBox 163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41" name="TextBox 164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</xdr:row>
      <xdr:rowOff>4330</xdr:rowOff>
    </xdr:from>
    <xdr:ext cx="184731" cy="264560"/>
    <xdr:sp macro="" textlink="">
      <xdr:nvSpPr>
        <xdr:cNvPr id="1642" name="TextBox 164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3" name="TextBox 164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4" name="TextBox 164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5" name="TextBox 164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6" name="TextBox 164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7" name="TextBox 164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8" name="TextBox 164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49" name="TextBox 164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50" name="TextBox 164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</xdr:row>
      <xdr:rowOff>4330</xdr:rowOff>
    </xdr:from>
    <xdr:ext cx="184731" cy="264560"/>
    <xdr:sp macro="" textlink="">
      <xdr:nvSpPr>
        <xdr:cNvPr id="1651" name="TextBox 165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2" name="TextBox 165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3" name="TextBox 165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4" name="TextBox 165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5" name="TextBox 165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6" name="TextBox 165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7" name="TextBox 165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8" name="TextBox 165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59" name="TextBox 165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74</xdr:row>
      <xdr:rowOff>4330</xdr:rowOff>
    </xdr:from>
    <xdr:ext cx="184731" cy="264560"/>
    <xdr:sp macro="" textlink="">
      <xdr:nvSpPr>
        <xdr:cNvPr id="1660" name="TextBox 165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1" name="TextBox 166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2" name="TextBox 166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3" name="TextBox 166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4" name="TextBox 166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5" name="TextBox 166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6" name="TextBox 166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7" name="TextBox 166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8" name="TextBox 166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</xdr:row>
      <xdr:rowOff>4330</xdr:rowOff>
    </xdr:from>
    <xdr:ext cx="184731" cy="264560"/>
    <xdr:sp macro="" textlink="">
      <xdr:nvSpPr>
        <xdr:cNvPr id="1669" name="TextBox 166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0" name="TextBox 166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1" name="TextBox 167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2" name="TextBox 167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3" name="TextBox 167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4" name="TextBox 167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5" name="TextBox 167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6" name="TextBox 167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7" name="TextBox 167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74</xdr:row>
      <xdr:rowOff>4330</xdr:rowOff>
    </xdr:from>
    <xdr:ext cx="184731" cy="264560"/>
    <xdr:sp macro="" textlink="">
      <xdr:nvSpPr>
        <xdr:cNvPr id="1678" name="TextBox 167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79" name="TextBox 167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0" name="TextBox 167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1" name="TextBox 168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2" name="TextBox 168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</xdr:row>
      <xdr:rowOff>4330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5" name="TextBox 169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74</xdr:row>
      <xdr:rowOff>4330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697" name="TextBox 169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698" name="TextBox 169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699" name="TextBox 169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1" name="TextBox 170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2" name="TextBox 170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4" name="TextBox 170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</xdr:row>
      <xdr:rowOff>4330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07" name="TextBox 170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08" name="TextBox 170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09" name="TextBox 170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10" name="TextBox 170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11" name="TextBox 171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12" name="TextBox 171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13" name="TextBox 171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74</xdr:row>
      <xdr:rowOff>4330</xdr:rowOff>
    </xdr:from>
    <xdr:ext cx="184731" cy="264560"/>
    <xdr:sp macro="" textlink="">
      <xdr:nvSpPr>
        <xdr:cNvPr id="1714" name="TextBox 171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15" name="TextBox 171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16" name="TextBox 171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17" name="TextBox 171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18" name="TextBox 171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19" name="TextBox 171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20" name="TextBox 171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21" name="TextBox 172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22" name="TextBox 172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507</xdr:row>
      <xdr:rowOff>256309</xdr:rowOff>
    </xdr:from>
    <xdr:ext cx="184731" cy="264560"/>
    <xdr:sp macro="" textlink="">
      <xdr:nvSpPr>
        <xdr:cNvPr id="1723" name="TextBox 172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4" name="TextBox 172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5" name="TextBox 172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6" name="TextBox 172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7" name="TextBox 172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8" name="TextBox 172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29" name="TextBox 172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30" name="TextBox 172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31" name="TextBox 173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732" name="TextBox 173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3" name="TextBox 173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4" name="TextBox 173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5" name="TextBox 173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6" name="TextBox 173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7" name="TextBox 173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8" name="TextBox 173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39" name="TextBox 173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0" name="TextBox 173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1" name="TextBox 174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2" name="TextBox 174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3" name="TextBox 174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4" name="TextBox 174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6" name="TextBox 174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8" name="TextBox 174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1" name="TextBox 175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3" name="TextBox 175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59" name="TextBox 17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1" name="TextBox 176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2" name="TextBox 176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3" name="TextBox 176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5" name="TextBox 176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6" name="TextBox 176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768" name="TextBox 176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0" name="TextBox 176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1" name="TextBox 177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2" name="TextBox 177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3" name="TextBox 177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4" name="TextBox 177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5" name="TextBox 177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6" name="TextBox 177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777" name="TextBox 177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78" name="TextBox 177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79" name="TextBox 177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0" name="TextBox 177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1" name="TextBox 178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2" name="TextBox 178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3" name="TextBox 178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4" name="TextBox 178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5" name="TextBox 178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786" name="TextBox 178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87" name="TextBox 178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88" name="TextBox 178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89" name="TextBox 178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0" name="TextBox 178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1" name="TextBox 179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2" name="TextBox 179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3" name="TextBox 179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4" name="TextBox 179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795" name="TextBox 17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796" name="TextBox 1795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797" name="TextBox 1796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798" name="TextBox 1797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799" name="TextBox 1798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00" name="TextBox 1799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01" name="TextBox 1800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02" name="TextBox 1801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03" name="TextBox 1802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04" name="TextBox 1803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05" name="TextBox 1804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06" name="TextBox 1805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07" name="TextBox 1806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12" name="TextBox 1811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13" name="TextBox 1812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4" name="TextBox 181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7" name="TextBox 181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8" name="TextBox 181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19" name="TextBox 181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20" name="TextBox 181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21" name="TextBox 182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22" name="TextBox 182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3" name="TextBox 182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4" name="TextBox 182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5" name="TextBox 182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6" name="TextBox 182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7" name="TextBox 182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8" name="TextBox 182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29" name="TextBox 182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2" name="TextBox 1831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3" name="TextBox 1832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4" name="TextBox 1833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7" name="TextBox 1836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8" name="TextBox 1837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1" name="TextBox 185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3" name="TextBox 185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5" name="TextBox 185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6" name="TextBox 185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7" name="TextBox 185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506</xdr:row>
      <xdr:rowOff>256309</xdr:rowOff>
    </xdr:from>
    <xdr:ext cx="184731" cy="264560"/>
    <xdr:sp macro="" textlink="">
      <xdr:nvSpPr>
        <xdr:cNvPr id="1858" name="TextBox 185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59" name="TextBox 18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0" name="TextBox 185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1" name="TextBox 186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2" name="TextBox 186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3" name="TextBox 186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4" name="TextBox 186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5" name="TextBox 186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6" name="TextBox 186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867" name="TextBox 186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68" name="TextBox 186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69" name="TextBox 186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0" name="TextBox 186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1" name="TextBox 187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2" name="TextBox 187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3" name="TextBox 187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506</xdr:row>
      <xdr:rowOff>256309</xdr:rowOff>
    </xdr:from>
    <xdr:ext cx="184731" cy="264560"/>
    <xdr:sp macro="" textlink="">
      <xdr:nvSpPr>
        <xdr:cNvPr id="1876" name="TextBox 187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77" name="TextBox 187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78" name="TextBox 187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1" name="TextBox 188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2" name="TextBox 188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3" name="TextBox 188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86" name="TextBox 188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87" name="TextBox 188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88" name="TextBox 188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91" name="TextBox 189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92" name="TextBox 189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506</xdr:row>
      <xdr:rowOff>256309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899" name="TextBox 189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01" name="TextBox 190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506</xdr:row>
      <xdr:rowOff>256309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7" name="TextBox 192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8" name="TextBox 192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29" name="TextBox 192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507</xdr:row>
      <xdr:rowOff>256309</xdr:rowOff>
    </xdr:from>
    <xdr:ext cx="184731" cy="264560"/>
    <xdr:sp macro="" textlink="">
      <xdr:nvSpPr>
        <xdr:cNvPr id="1930" name="TextBox 19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1" name="TextBox 193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2" name="TextBox 193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3" name="TextBox 193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4" name="TextBox 193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5" name="TextBox 193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6" name="TextBox 193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7" name="TextBox 193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8" name="TextBox 193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0" name="TextBox 193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2" name="TextBox 194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5" name="TextBox 194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7" name="TextBox 194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0" name="TextBox 195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1" name="TextBox 196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2" name="TextBox 196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3" name="TextBox 196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4" name="TextBox 196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5" name="TextBox 196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507</xdr:row>
      <xdr:rowOff>256309</xdr:rowOff>
    </xdr:from>
    <xdr:ext cx="184731" cy="264560"/>
    <xdr:sp macro="" textlink="">
      <xdr:nvSpPr>
        <xdr:cNvPr id="1966" name="TextBox 196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67" name="TextBox 196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68" name="TextBox 196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69" name="TextBox 196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0" name="TextBox 196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1" name="TextBox 197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2" name="TextBox 197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3" name="TextBox 197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4" name="TextBox 197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975" name="TextBox 197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76" name="TextBox 197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77" name="TextBox 197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78" name="TextBox 197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79" name="TextBox 197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0" name="TextBox 197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1" name="TextBox 198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2" name="TextBox 198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3" name="TextBox 198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4" name="TextBox 198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5" name="TextBox 198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6" name="TextBox 198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7" name="TextBox 198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8" name="TextBox 198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89" name="TextBox 198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90" name="TextBox 198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91" name="TextBox 199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92" name="TextBox 199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93" name="TextBox 199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4" name="TextBox 199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5" name="TextBox 19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6" name="TextBox 199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7" name="TextBox 199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8" name="TextBox 199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1999" name="TextBox 199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2000" name="TextBox 199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2001" name="TextBox 200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507</xdr:row>
      <xdr:rowOff>256309</xdr:rowOff>
    </xdr:from>
    <xdr:ext cx="184731" cy="264560"/>
    <xdr:sp macro="" textlink="">
      <xdr:nvSpPr>
        <xdr:cNvPr id="2002" name="TextBox 200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3" name="TextBox 200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4" name="TextBox 200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5" name="TextBox 200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6" name="TextBox 200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7" name="TextBox 200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8" name="TextBox 200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09" name="TextBox 200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2" name="TextBox 201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3" name="TextBox 201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4" name="TextBox 201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7" name="TextBox 201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8" name="TextBox 201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19" name="TextBox 201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2" name="TextBox 202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3" name="TextBox 202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4" name="TextBox 202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7" name="TextBox 202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8" name="TextBox 202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1" name="TextBox 203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2" name="TextBox 203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3" name="TextBox 203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4" name="TextBox 203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5" name="TextBox 203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6" name="TextBox 203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507</xdr:row>
      <xdr:rowOff>256309</xdr:rowOff>
    </xdr:from>
    <xdr:ext cx="184731" cy="264560"/>
    <xdr:sp macro="" textlink="">
      <xdr:nvSpPr>
        <xdr:cNvPr id="2038" name="TextBox 203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0" name="TextBox 203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1" name="TextBox 204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2" name="TextBox 204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3" name="TextBox 204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4" name="TextBox 204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5" name="TextBox 204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6" name="TextBox 204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2047" name="TextBox 204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48" name="TextBox 204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49" name="TextBox 204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0" name="TextBox 204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1" name="TextBox 205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2" name="TextBox 205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3" name="TextBox 206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65" name="TextBox 206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66" name="TextBox 2065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67" name="TextBox 2066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69" name="TextBox 2068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70" name="TextBox 2069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72" name="TextBox 2071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27</xdr:row>
      <xdr:rowOff>3464</xdr:rowOff>
    </xdr:from>
    <xdr:ext cx="184731" cy="264560"/>
    <xdr:sp macro="" textlink="">
      <xdr:nvSpPr>
        <xdr:cNvPr id="2074" name="TextBox 2073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75" name="TextBox 2074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76" name="TextBox 2075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77" name="TextBox 2076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78" name="TextBox 2077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79" name="TextBox 2078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80" name="TextBox 2079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81" name="TextBox 2080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82" name="TextBox 2081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73</xdr:row>
      <xdr:rowOff>4330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74</xdr:row>
      <xdr:rowOff>4330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237</xdr:row>
      <xdr:rowOff>103044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237</xdr:row>
      <xdr:rowOff>103044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237</xdr:row>
      <xdr:rowOff>103044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449</xdr:row>
      <xdr:rowOff>652896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449</xdr:row>
      <xdr:rowOff>652896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449</xdr:row>
      <xdr:rowOff>652896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5" name="TextBox 2104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6" name="TextBox 2105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506</xdr:row>
      <xdr:rowOff>256309</xdr:rowOff>
    </xdr:from>
    <xdr:ext cx="184731" cy="264560"/>
    <xdr:sp macro="" textlink="">
      <xdr:nvSpPr>
        <xdr:cNvPr id="2107" name="TextBox 2106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08" name="TextBox 2107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09" name="TextBox 2108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0" name="TextBox 2109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1" name="TextBox 2110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2" name="TextBox 2111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3" name="TextBox 2112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4" name="TextBox 2113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5" name="TextBox 2114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507</xdr:row>
      <xdr:rowOff>256309</xdr:rowOff>
    </xdr:from>
    <xdr:ext cx="184731" cy="264560"/>
    <xdr:sp macro="" textlink="">
      <xdr:nvSpPr>
        <xdr:cNvPr id="2116" name="TextBox 2115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17" name="TextBox 2116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18" name="TextBox 2117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19" name="TextBox 2118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0" name="TextBox 2119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1" name="TextBox 2120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2" name="TextBox 2121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3" name="TextBox 2122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4" name="TextBox 2123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25" name="TextBox 2124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26" name="TextBox 2125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27" name="TextBox 2126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28" name="TextBox 2127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29" name="TextBox 2128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0" name="TextBox 2129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1" name="TextBox 2130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2" name="TextBox 2131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3" name="TextBox 2132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4" name="TextBox 2133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5" name="TextBox 2134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6" name="TextBox 2135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7" name="TextBox 2136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8" name="TextBox 2137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39" name="TextBox 2138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40" name="TextBox 2139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41" name="TextBox 2140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42" name="TextBox 2141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43" name="TextBox 2142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&#1069;&#1050;&#1054;&#1053;&#1054;&#1052;&#1048;&#1057;&#1058;&#1067;/&#1055;&#1088;&#1086;&#1077;&#1082;&#1090;%20&#1073;&#1102;&#1076;&#1078;&#1077;&#1090;&#1072;%202019%20&#1075;&#1086;&#1076;/&#1055;&#1088;&#1086;&#1075;&#1085;&#1086;&#1079;%202019%20&#1082;&#1088;&#1072;&#1090;&#1082;&#1072;&#1103;%2001.11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019 год"/>
      <sheetName val="СВОД 2020 год "/>
      <sheetName val="СВОД 2021 год "/>
    </sheetNames>
    <sheetDataSet>
      <sheetData sheetId="0" refreshError="1"/>
      <sheetData sheetId="1" refreshError="1"/>
      <sheetData sheetId="2">
        <row r="36">
          <cell r="H36">
            <v>172349</v>
          </cell>
          <cell r="I36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Q761"/>
  <sheetViews>
    <sheetView tabSelected="1" view="pageBreakPreview" topLeftCell="G1" zoomScale="95" zoomScaleNormal="77" zoomScaleSheetLayoutView="95" workbookViewId="0">
      <selection activeCell="A8" sqref="A8:O8"/>
    </sheetView>
  </sheetViews>
  <sheetFormatPr defaultRowHeight="42" customHeight="1" x14ac:dyDescent="0.2"/>
  <cols>
    <col min="1" max="1" width="18.140625" style="19" customWidth="1"/>
    <col min="2" max="2" width="31.28515625" style="7" customWidth="1"/>
    <col min="3" max="3" width="25.42578125" style="7" customWidth="1"/>
    <col min="4" max="4" width="14.7109375" style="7" customWidth="1"/>
    <col min="5" max="5" width="14" style="7" customWidth="1"/>
    <col min="6" max="6" width="14.85546875" style="7" customWidth="1"/>
    <col min="7" max="7" width="14" style="7" customWidth="1"/>
    <col min="8" max="8" width="13.5703125" style="7" customWidth="1"/>
    <col min="9" max="9" width="14.85546875" style="7" customWidth="1"/>
    <col min="10" max="10" width="15.28515625" style="7" customWidth="1"/>
    <col min="11" max="11" width="13.5703125" style="12" customWidth="1"/>
    <col min="12" max="12" width="14.28515625" style="7" customWidth="1"/>
    <col min="13" max="13" width="13.5703125" style="7" customWidth="1"/>
    <col min="14" max="14" width="13.7109375" style="7" customWidth="1"/>
    <col min="15" max="15" width="14.28515625" style="7" customWidth="1"/>
    <col min="16" max="16" width="18.42578125" style="1" customWidth="1"/>
    <col min="17" max="17" width="13" style="1" customWidth="1"/>
    <col min="18" max="16384" width="9.140625" style="1"/>
  </cols>
  <sheetData>
    <row r="1" spans="1:17" ht="42" customHeight="1" x14ac:dyDescent="0.2">
      <c r="G1" s="20"/>
      <c r="H1" s="66" t="s">
        <v>311</v>
      </c>
      <c r="I1" s="66"/>
      <c r="J1" s="66"/>
      <c r="K1" s="66"/>
      <c r="L1" s="66"/>
      <c r="M1" s="66"/>
      <c r="N1" s="66"/>
      <c r="O1" s="66"/>
    </row>
    <row r="2" spans="1:17" ht="42" customHeight="1" x14ac:dyDescent="0.2">
      <c r="G2" s="20"/>
      <c r="H2" s="65" t="s">
        <v>308</v>
      </c>
      <c r="I2" s="65"/>
      <c r="J2" s="65"/>
      <c r="K2" s="65"/>
      <c r="L2" s="65"/>
      <c r="M2" s="65"/>
      <c r="N2" s="65"/>
      <c r="O2" s="65"/>
    </row>
    <row r="3" spans="1:17" ht="42" customHeight="1" x14ac:dyDescent="0.2">
      <c r="G3" s="65" t="s">
        <v>305</v>
      </c>
      <c r="H3" s="65"/>
      <c r="I3" s="65"/>
      <c r="J3" s="65"/>
      <c r="K3" s="65"/>
      <c r="L3" s="65"/>
      <c r="M3" s="65"/>
      <c r="N3" s="65"/>
      <c r="O3" s="65"/>
    </row>
    <row r="4" spans="1:17" ht="42" customHeight="1" x14ac:dyDescent="0.2">
      <c r="G4" s="20"/>
      <c r="H4" s="20"/>
      <c r="I4" s="34" t="s">
        <v>318</v>
      </c>
      <c r="J4" s="34"/>
      <c r="K4" s="34"/>
      <c r="L4" s="34"/>
      <c r="M4" s="34"/>
      <c r="N4" s="34"/>
      <c r="O4" s="34"/>
    </row>
    <row r="5" spans="1:17" ht="39" customHeight="1" x14ac:dyDescent="0.2">
      <c r="C5" s="9"/>
      <c r="F5" s="53" t="s">
        <v>301</v>
      </c>
      <c r="G5" s="53"/>
      <c r="H5" s="53"/>
      <c r="I5" s="53"/>
      <c r="J5" s="53"/>
      <c r="K5" s="53"/>
      <c r="L5" s="53"/>
      <c r="M5" s="53"/>
      <c r="N5" s="53"/>
      <c r="O5" s="53"/>
    </row>
    <row r="6" spans="1:17" ht="48.75" customHeight="1" x14ac:dyDescent="0.2">
      <c r="C6" s="9"/>
      <c r="F6" s="53" t="s">
        <v>300</v>
      </c>
      <c r="G6" s="53"/>
      <c r="H6" s="53"/>
      <c r="I6" s="53"/>
      <c r="J6" s="53"/>
      <c r="K6" s="53"/>
      <c r="L6" s="53"/>
      <c r="M6" s="53"/>
      <c r="N6" s="53"/>
      <c r="O6" s="53"/>
    </row>
    <row r="7" spans="1:17" ht="11.25" customHeight="1" x14ac:dyDescent="0.2">
      <c r="D7" s="9"/>
      <c r="E7" s="9"/>
      <c r="F7" s="9"/>
      <c r="G7" s="9"/>
      <c r="H7" s="9"/>
      <c r="I7" s="9"/>
      <c r="J7" s="9"/>
      <c r="K7" s="9"/>
    </row>
    <row r="8" spans="1:17" ht="139.5" customHeight="1" x14ac:dyDescent="0.2">
      <c r="A8" s="53" t="s">
        <v>85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7" ht="21" customHeight="1" x14ac:dyDescent="0.2">
      <c r="A9" s="21"/>
      <c r="B9" s="21"/>
      <c r="C9" s="22"/>
      <c r="D9" s="23"/>
      <c r="E9" s="23"/>
      <c r="F9" s="23"/>
      <c r="G9" s="23"/>
      <c r="H9" s="24"/>
      <c r="I9" s="10"/>
      <c r="J9" s="10"/>
      <c r="K9" s="10"/>
      <c r="L9" s="10"/>
      <c r="M9" s="10"/>
      <c r="N9" s="10"/>
      <c r="O9" s="10"/>
      <c r="P9" s="4"/>
    </row>
    <row r="10" spans="1:17" s="2" customFormat="1" ht="19.5" customHeight="1" x14ac:dyDescent="0.2">
      <c r="A10" s="35" t="s">
        <v>1</v>
      </c>
      <c r="B10" s="57" t="s">
        <v>60</v>
      </c>
      <c r="C10" s="38" t="s">
        <v>5</v>
      </c>
      <c r="D10" s="50" t="s">
        <v>8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</row>
    <row r="11" spans="1:17" s="3" customFormat="1" ht="51.75" customHeight="1" x14ac:dyDescent="0.2">
      <c r="A11" s="37"/>
      <c r="B11" s="58"/>
      <c r="C11" s="40"/>
      <c r="D11" s="14" t="s">
        <v>17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1" t="s">
        <v>16</v>
      </c>
      <c r="L11" s="11" t="s">
        <v>176</v>
      </c>
      <c r="M11" s="11" t="s">
        <v>177</v>
      </c>
      <c r="N11" s="11" t="s">
        <v>178</v>
      </c>
      <c r="O11" s="11" t="s">
        <v>179</v>
      </c>
    </row>
    <row r="12" spans="1:17" s="15" customFormat="1" ht="25.5" customHeight="1" x14ac:dyDescent="0.2">
      <c r="A12" s="35" t="s">
        <v>7</v>
      </c>
      <c r="B12" s="35" t="s">
        <v>47</v>
      </c>
      <c r="C12" s="14" t="s">
        <v>4</v>
      </c>
      <c r="D12" s="5">
        <f>SUM(E12:O12)</f>
        <v>144289264.30000001</v>
      </c>
      <c r="E12" s="5">
        <f t="shared" ref="E12:K12" si="0">E13+E14+E15+E16</f>
        <v>9740667.7599999998</v>
      </c>
      <c r="F12" s="5">
        <f t="shared" si="0"/>
        <v>9611809.1400000006</v>
      </c>
      <c r="G12" s="5">
        <f t="shared" si="0"/>
        <v>9763664.6600000001</v>
      </c>
      <c r="H12" s="5">
        <f t="shared" si="0"/>
        <v>11612016.52</v>
      </c>
      <c r="I12" s="5">
        <f t="shared" si="0"/>
        <v>12949287.16</v>
      </c>
      <c r="J12" s="5">
        <f t="shared" si="0"/>
        <v>15691028.859999999</v>
      </c>
      <c r="K12" s="5">
        <f t="shared" si="0"/>
        <v>13326665.560000001</v>
      </c>
      <c r="L12" s="5">
        <f>L13+L14+L15+L16</f>
        <v>15134767.029999999</v>
      </c>
      <c r="M12" s="5">
        <f>M13+M14+M15+M16</f>
        <v>16738033.9</v>
      </c>
      <c r="N12" s="5">
        <f>N13+N14+N15+N16</f>
        <v>15420760.41</v>
      </c>
      <c r="O12" s="5">
        <f>O13+O14+O15+O16</f>
        <v>14300563.300000001</v>
      </c>
      <c r="Q12" s="17"/>
    </row>
    <row r="13" spans="1:17" s="15" customFormat="1" ht="19.5" customHeight="1" x14ac:dyDescent="0.2">
      <c r="A13" s="36"/>
      <c r="B13" s="36"/>
      <c r="C13" s="14" t="s">
        <v>6</v>
      </c>
      <c r="D13" s="5">
        <f t="shared" ref="D13:D76" si="1">SUM(E13:O13)</f>
        <v>9840482.8800000008</v>
      </c>
      <c r="E13" s="5">
        <f t="shared" ref="E13:O13" si="2">E407+E19+E683+E703+E708</f>
        <v>700065.6</v>
      </c>
      <c r="F13" s="5">
        <f t="shared" si="2"/>
        <v>356891.97</v>
      </c>
      <c r="G13" s="5">
        <f t="shared" si="2"/>
        <v>198730.5</v>
      </c>
      <c r="H13" s="5">
        <f t="shared" si="2"/>
        <v>1095675.6000000001</v>
      </c>
      <c r="I13" s="5">
        <f t="shared" si="2"/>
        <v>1188378.3999999999</v>
      </c>
      <c r="J13" s="5">
        <f t="shared" si="2"/>
        <v>1722389.39</v>
      </c>
      <c r="K13" s="5">
        <f t="shared" si="2"/>
        <v>553775.35</v>
      </c>
      <c r="L13" s="5">
        <f t="shared" si="2"/>
        <v>1057140.6000000001</v>
      </c>
      <c r="M13" s="5">
        <f t="shared" si="2"/>
        <v>1569396.96</v>
      </c>
      <c r="N13" s="5">
        <f t="shared" si="2"/>
        <v>1178265.79</v>
      </c>
      <c r="O13" s="5">
        <f t="shared" si="2"/>
        <v>219772.72</v>
      </c>
      <c r="Q13" s="17"/>
    </row>
    <row r="14" spans="1:17" s="15" customFormat="1" ht="17.25" customHeight="1" x14ac:dyDescent="0.2">
      <c r="A14" s="36"/>
      <c r="B14" s="36"/>
      <c r="C14" s="13" t="s">
        <v>3</v>
      </c>
      <c r="D14" s="5">
        <f t="shared" si="1"/>
        <v>80205353.719999999</v>
      </c>
      <c r="E14" s="5">
        <f t="shared" ref="E14:O14" si="3">E408+E20+E684+E704+E709</f>
        <v>5166564.16</v>
      </c>
      <c r="F14" s="5">
        <f t="shared" si="3"/>
        <v>5319802.03</v>
      </c>
      <c r="G14" s="5">
        <f t="shared" si="3"/>
        <v>5424866.9800000004</v>
      </c>
      <c r="H14" s="5">
        <f t="shared" si="3"/>
        <v>6095053.2699999996</v>
      </c>
      <c r="I14" s="5">
        <f t="shared" si="3"/>
        <v>7031465.1100000003</v>
      </c>
      <c r="J14" s="5">
        <f t="shared" si="3"/>
        <v>8380561.7300000004</v>
      </c>
      <c r="K14" s="5">
        <f t="shared" si="3"/>
        <v>7613204.79</v>
      </c>
      <c r="L14" s="5">
        <f t="shared" si="3"/>
        <v>8560132.9100000001</v>
      </c>
      <c r="M14" s="5">
        <f t="shared" si="3"/>
        <v>9341481.5899999999</v>
      </c>
      <c r="N14" s="5">
        <f t="shared" si="3"/>
        <v>8655893.7699999996</v>
      </c>
      <c r="O14" s="5">
        <f t="shared" si="3"/>
        <v>8616327.3800000008</v>
      </c>
      <c r="Q14" s="17"/>
    </row>
    <row r="15" spans="1:17" s="15" customFormat="1" ht="32.25" customHeight="1" x14ac:dyDescent="0.2">
      <c r="A15" s="36"/>
      <c r="B15" s="36"/>
      <c r="C15" s="14" t="s">
        <v>19</v>
      </c>
      <c r="D15" s="5">
        <f t="shared" si="1"/>
        <v>43127819.939999998</v>
      </c>
      <c r="E15" s="5">
        <f t="shared" ref="E15:O15" si="4">E409+E21+E685+E705+E710</f>
        <v>3247029.4</v>
      </c>
      <c r="F15" s="5">
        <f t="shared" si="4"/>
        <v>3192839.5</v>
      </c>
      <c r="G15" s="5">
        <f t="shared" si="4"/>
        <v>3253287.96</v>
      </c>
      <c r="H15" s="5">
        <f t="shared" si="4"/>
        <v>3385404.58</v>
      </c>
      <c r="I15" s="5">
        <f t="shared" si="4"/>
        <v>3807758.2</v>
      </c>
      <c r="J15" s="5">
        <f t="shared" si="4"/>
        <v>4406006.51</v>
      </c>
      <c r="K15" s="5">
        <f t="shared" si="4"/>
        <v>4015704.51</v>
      </c>
      <c r="L15" s="5">
        <f t="shared" si="4"/>
        <v>4373512.6100000003</v>
      </c>
      <c r="M15" s="5">
        <f t="shared" si="4"/>
        <v>4683174.4400000004</v>
      </c>
      <c r="N15" s="5">
        <f t="shared" si="4"/>
        <v>4442619.9400000004</v>
      </c>
      <c r="O15" s="5">
        <f t="shared" si="4"/>
        <v>4320482.29</v>
      </c>
      <c r="Q15" s="17"/>
    </row>
    <row r="16" spans="1:17" s="15" customFormat="1" ht="26.25" customHeight="1" x14ac:dyDescent="0.2">
      <c r="A16" s="37"/>
      <c r="B16" s="37"/>
      <c r="C16" s="13" t="s">
        <v>9</v>
      </c>
      <c r="D16" s="5">
        <f t="shared" si="1"/>
        <v>11115607.76</v>
      </c>
      <c r="E16" s="5">
        <f>E410+E22+E686+E706+E711</f>
        <v>627008.6</v>
      </c>
      <c r="F16" s="5">
        <f>F410+F22+F686+F711+F706</f>
        <v>742275.64</v>
      </c>
      <c r="G16" s="5">
        <f t="shared" ref="G16:O16" si="5">G410+G22+G686+G706+G711</f>
        <v>886779.22</v>
      </c>
      <c r="H16" s="5">
        <f t="shared" si="5"/>
        <v>1035883.07</v>
      </c>
      <c r="I16" s="5">
        <f t="shared" si="5"/>
        <v>921685.45</v>
      </c>
      <c r="J16" s="5">
        <f t="shared" si="5"/>
        <v>1182071.23</v>
      </c>
      <c r="K16" s="5">
        <f t="shared" si="5"/>
        <v>1143980.9099999999</v>
      </c>
      <c r="L16" s="5">
        <f t="shared" si="5"/>
        <v>1143980.9099999999</v>
      </c>
      <c r="M16" s="5">
        <f t="shared" si="5"/>
        <v>1143980.9099999999</v>
      </c>
      <c r="N16" s="5">
        <f t="shared" si="5"/>
        <v>1143980.9099999999</v>
      </c>
      <c r="O16" s="5">
        <f t="shared" si="5"/>
        <v>1143980.9099999999</v>
      </c>
      <c r="Q16" s="17"/>
    </row>
    <row r="17" spans="1:15" s="15" customFormat="1" ht="16.5" customHeight="1" x14ac:dyDescent="0.2">
      <c r="A17" s="13" t="s">
        <v>0</v>
      </c>
      <c r="B17" s="16"/>
      <c r="C17" s="13"/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14"/>
      <c r="M17" s="14"/>
      <c r="N17" s="14"/>
      <c r="O17" s="14"/>
    </row>
    <row r="18" spans="1:15" s="6" customFormat="1" ht="18" customHeight="1" x14ac:dyDescent="0.2">
      <c r="A18" s="47" t="s">
        <v>29</v>
      </c>
      <c r="B18" s="35" t="s">
        <v>310</v>
      </c>
      <c r="C18" s="14" t="s">
        <v>4</v>
      </c>
      <c r="D18" s="5">
        <f t="shared" si="1"/>
        <v>57417125.799999997</v>
      </c>
      <c r="E18" s="5">
        <f t="shared" ref="E18:K18" si="6">E19+E20+E21+E22</f>
        <v>4492353.5</v>
      </c>
      <c r="F18" s="5">
        <f t="shared" si="6"/>
        <v>4095290.87</v>
      </c>
      <c r="G18" s="5">
        <f t="shared" si="6"/>
        <v>4109654.09</v>
      </c>
      <c r="H18" s="5">
        <f>H19+H20+H21+H22</f>
        <v>4485397.51</v>
      </c>
      <c r="I18" s="5">
        <f t="shared" si="6"/>
        <v>5054564.0599999996</v>
      </c>
      <c r="J18" s="5">
        <f t="shared" si="6"/>
        <v>6475678.7199999997</v>
      </c>
      <c r="K18" s="5">
        <f t="shared" si="6"/>
        <v>6109961.3600000003</v>
      </c>
      <c r="L18" s="5">
        <f>L19+L20+L21+L22</f>
        <v>5690434.6799999997</v>
      </c>
      <c r="M18" s="5">
        <f>M19+M20+M21+M22</f>
        <v>5506118.75</v>
      </c>
      <c r="N18" s="5">
        <f>N19+N20+N21+N22</f>
        <v>5768141.46</v>
      </c>
      <c r="O18" s="5">
        <f>O19+O20+O21+O22</f>
        <v>5629530.7999999998</v>
      </c>
    </row>
    <row r="19" spans="1:15" s="6" customFormat="1" ht="26.25" customHeight="1" x14ac:dyDescent="0.2">
      <c r="A19" s="48"/>
      <c r="B19" s="36"/>
      <c r="C19" s="14" t="s">
        <v>2</v>
      </c>
      <c r="D19" s="5">
        <f t="shared" si="1"/>
        <v>4415571.28</v>
      </c>
      <c r="E19" s="5">
        <f t="shared" ref="E19:O19" si="7">E25+E70+E227+E257+E247+E272+E277</f>
        <v>594438.5</v>
      </c>
      <c r="F19" s="5">
        <f t="shared" si="7"/>
        <v>350540.77</v>
      </c>
      <c r="G19" s="5">
        <f t="shared" si="7"/>
        <v>133864</v>
      </c>
      <c r="H19" s="5">
        <f t="shared" si="7"/>
        <v>190732.4</v>
      </c>
      <c r="I19" s="5">
        <f t="shared" si="7"/>
        <v>420541.2</v>
      </c>
      <c r="J19" s="5">
        <f t="shared" si="7"/>
        <v>838267.49</v>
      </c>
      <c r="K19" s="5">
        <f t="shared" si="7"/>
        <v>549914.05000000005</v>
      </c>
      <c r="L19" s="5">
        <f t="shared" si="7"/>
        <v>503364.8</v>
      </c>
      <c r="M19" s="5">
        <f t="shared" si="7"/>
        <v>271871.15999999997</v>
      </c>
      <c r="N19" s="5">
        <f t="shared" si="7"/>
        <v>346039.99</v>
      </c>
      <c r="O19" s="5">
        <f t="shared" si="7"/>
        <v>215996.92</v>
      </c>
    </row>
    <row r="20" spans="1:15" s="6" customFormat="1" ht="19.5" customHeight="1" x14ac:dyDescent="0.2">
      <c r="A20" s="48"/>
      <c r="B20" s="36"/>
      <c r="C20" s="14" t="s">
        <v>3</v>
      </c>
      <c r="D20" s="5">
        <f t="shared" si="1"/>
        <v>27354502.199999999</v>
      </c>
      <c r="E20" s="5">
        <f t="shared" ref="E20:O20" si="8">E26+E71+E228+E258+E248+E273+E278</f>
        <v>1883793.8</v>
      </c>
      <c r="F20" s="5">
        <f t="shared" si="8"/>
        <v>2021065.6</v>
      </c>
      <c r="G20" s="5">
        <f t="shared" si="8"/>
        <v>1983680</v>
      </c>
      <c r="H20" s="5">
        <f t="shared" si="8"/>
        <v>2123602.61</v>
      </c>
      <c r="I20" s="5">
        <f t="shared" si="8"/>
        <v>2431826.9</v>
      </c>
      <c r="J20" s="5">
        <f t="shared" si="8"/>
        <v>2982834.8</v>
      </c>
      <c r="K20" s="5">
        <f t="shared" si="8"/>
        <v>2937230.97</v>
      </c>
      <c r="L20" s="5">
        <f t="shared" si="8"/>
        <v>2677787.75</v>
      </c>
      <c r="M20" s="5">
        <f t="shared" si="8"/>
        <v>2706050.85</v>
      </c>
      <c r="N20" s="5">
        <f t="shared" si="8"/>
        <v>2779364.03</v>
      </c>
      <c r="O20" s="5">
        <f t="shared" si="8"/>
        <v>2827264.89</v>
      </c>
    </row>
    <row r="21" spans="1:15" s="6" customFormat="1" ht="32.25" customHeight="1" x14ac:dyDescent="0.2">
      <c r="A21" s="48"/>
      <c r="B21" s="36"/>
      <c r="C21" s="14" t="s">
        <v>19</v>
      </c>
      <c r="D21" s="5">
        <f t="shared" si="1"/>
        <v>17629077.559999999</v>
      </c>
      <c r="E21" s="5">
        <f t="shared" ref="E21:O21" si="9">E27+E72+E229+E259+E249+E274+E279</f>
        <v>1558594.4</v>
      </c>
      <c r="F21" s="5">
        <f t="shared" si="9"/>
        <v>1189469.6000000001</v>
      </c>
      <c r="G21" s="5">
        <f t="shared" si="9"/>
        <v>1331822.1599999999</v>
      </c>
      <c r="H21" s="5">
        <f t="shared" si="9"/>
        <v>1408506.3</v>
      </c>
      <c r="I21" s="5">
        <f t="shared" si="9"/>
        <v>1573294.9</v>
      </c>
      <c r="J21" s="5">
        <f t="shared" si="9"/>
        <v>1810104.41</v>
      </c>
      <c r="K21" s="5">
        <f t="shared" si="9"/>
        <v>1796413.17</v>
      </c>
      <c r="L21" s="5">
        <f t="shared" si="9"/>
        <v>1682878.96</v>
      </c>
      <c r="M21" s="5">
        <f t="shared" si="9"/>
        <v>1701793.57</v>
      </c>
      <c r="N21" s="5">
        <f t="shared" si="9"/>
        <v>1816334.27</v>
      </c>
      <c r="O21" s="5">
        <f t="shared" si="9"/>
        <v>1759865.82</v>
      </c>
    </row>
    <row r="22" spans="1:15" s="6" customFormat="1" ht="30.75" customHeight="1" x14ac:dyDescent="0.2">
      <c r="A22" s="49"/>
      <c r="B22" s="37"/>
      <c r="C22" s="14" t="s">
        <v>9</v>
      </c>
      <c r="D22" s="5">
        <f t="shared" si="1"/>
        <v>8017974.7599999998</v>
      </c>
      <c r="E22" s="5">
        <f t="shared" ref="E22:O22" si="10">E28+E73+E230+E260+E250+E275+E280</f>
        <v>455526.8</v>
      </c>
      <c r="F22" s="5">
        <f t="shared" si="10"/>
        <v>534214.9</v>
      </c>
      <c r="G22" s="5">
        <f t="shared" si="10"/>
        <v>660287.93000000005</v>
      </c>
      <c r="H22" s="5">
        <f t="shared" si="10"/>
        <v>762556.2</v>
      </c>
      <c r="I22" s="5">
        <f t="shared" si="10"/>
        <v>628901.06000000006</v>
      </c>
      <c r="J22" s="5">
        <f t="shared" si="10"/>
        <v>844472.02</v>
      </c>
      <c r="K22" s="5">
        <f t="shared" si="10"/>
        <v>826403.17</v>
      </c>
      <c r="L22" s="5">
        <f t="shared" si="10"/>
        <v>826403.17</v>
      </c>
      <c r="M22" s="5">
        <f t="shared" si="10"/>
        <v>826403.17</v>
      </c>
      <c r="N22" s="5">
        <f t="shared" si="10"/>
        <v>826403.17</v>
      </c>
      <c r="O22" s="5">
        <f t="shared" si="10"/>
        <v>826403.17</v>
      </c>
    </row>
    <row r="23" spans="1:15" s="6" customFormat="1" ht="18.75" customHeight="1" x14ac:dyDescent="0.2">
      <c r="A23" s="13" t="s">
        <v>0</v>
      </c>
      <c r="B23" s="14"/>
      <c r="C23" s="14"/>
      <c r="D23" s="5">
        <f t="shared" si="1"/>
        <v>0</v>
      </c>
      <c r="E23" s="5"/>
      <c r="F23" s="5"/>
      <c r="G23" s="5"/>
      <c r="H23" s="5"/>
      <c r="I23" s="5"/>
      <c r="J23" s="5"/>
      <c r="K23" s="5"/>
      <c r="L23" s="14"/>
      <c r="M23" s="14"/>
      <c r="N23" s="14"/>
      <c r="O23" s="14"/>
    </row>
    <row r="24" spans="1:15" s="6" customFormat="1" ht="24" customHeight="1" x14ac:dyDescent="0.2">
      <c r="A24" s="35" t="s">
        <v>92</v>
      </c>
      <c r="B24" s="35" t="s">
        <v>145</v>
      </c>
      <c r="C24" s="14" t="s">
        <v>4</v>
      </c>
      <c r="D24" s="5">
        <f t="shared" si="1"/>
        <v>727196.11</v>
      </c>
      <c r="E24" s="5">
        <f t="shared" ref="E24:K24" si="11">E25+E26+E27+E28</f>
        <v>151618.06</v>
      </c>
      <c r="F24" s="5">
        <f t="shared" si="11"/>
        <v>50655.1</v>
      </c>
      <c r="G24" s="5">
        <f t="shared" si="11"/>
        <v>34666.080000000002</v>
      </c>
      <c r="H24" s="5">
        <f t="shared" si="11"/>
        <v>33664</v>
      </c>
      <c r="I24" s="5">
        <f t="shared" si="11"/>
        <v>74886.97</v>
      </c>
      <c r="J24" s="5">
        <f t="shared" si="11"/>
        <v>59777.9</v>
      </c>
      <c r="K24" s="5">
        <f t="shared" si="11"/>
        <v>48660</v>
      </c>
      <c r="L24" s="5">
        <f>L25+L26+L27+L28</f>
        <v>48660</v>
      </c>
      <c r="M24" s="5">
        <f>M25+M26+M27+M28</f>
        <v>48660</v>
      </c>
      <c r="N24" s="5">
        <f>N25+N26+N27+N28</f>
        <v>127288</v>
      </c>
      <c r="O24" s="5">
        <f>O25+O26+O27+O28</f>
        <v>48660</v>
      </c>
    </row>
    <row r="25" spans="1:15" s="6" customFormat="1" ht="25.5" customHeight="1" x14ac:dyDescent="0.2">
      <c r="A25" s="36"/>
      <c r="B25" s="36"/>
      <c r="C25" s="14" t="s">
        <v>2</v>
      </c>
      <c r="D25" s="5">
        <f t="shared" si="1"/>
        <v>96357.97</v>
      </c>
      <c r="E25" s="5">
        <f>E30+E35+E40+E45+E50+E55+E60+E65</f>
        <v>73215.06</v>
      </c>
      <c r="F25" s="5">
        <f t="shared" ref="F25:J25" si="12">F30+F35+F40+F45+F50+F55+F60+F65</f>
        <v>20012.900000000001</v>
      </c>
      <c r="G25" s="5">
        <f t="shared" si="12"/>
        <v>1140.68</v>
      </c>
      <c r="H25" s="5">
        <f t="shared" si="12"/>
        <v>1083.42</v>
      </c>
      <c r="I25" s="5">
        <f t="shared" si="12"/>
        <v>442.7</v>
      </c>
      <c r="J25" s="5">
        <f t="shared" si="12"/>
        <v>463.21</v>
      </c>
      <c r="K25" s="5">
        <f>K30+K35+K40+K45+K50+K55+K60+K65</f>
        <v>0</v>
      </c>
      <c r="L25" s="5">
        <f t="shared" ref="L25:O25" si="13">L30+L35+L40+L45+L50+L55+L60+L65</f>
        <v>0</v>
      </c>
      <c r="M25" s="5">
        <f t="shared" si="13"/>
        <v>0</v>
      </c>
      <c r="N25" s="5">
        <f t="shared" si="13"/>
        <v>0</v>
      </c>
      <c r="O25" s="5">
        <f t="shared" si="13"/>
        <v>0</v>
      </c>
    </row>
    <row r="26" spans="1:15" s="6" customFormat="1" ht="18.75" customHeight="1" x14ac:dyDescent="0.2">
      <c r="A26" s="36"/>
      <c r="B26" s="36"/>
      <c r="C26" s="14" t="s">
        <v>3</v>
      </c>
      <c r="D26" s="5">
        <f t="shared" si="1"/>
        <v>38587.14</v>
      </c>
      <c r="E26" s="5">
        <f t="shared" ref="E26:K28" si="14">E31+E36+E41+E46+E51+E56+E61+E66</f>
        <v>0</v>
      </c>
      <c r="F26" s="5">
        <f t="shared" si="14"/>
        <v>869.2</v>
      </c>
      <c r="G26" s="5">
        <f t="shared" si="14"/>
        <v>0</v>
      </c>
      <c r="H26" s="5">
        <f t="shared" si="14"/>
        <v>305.58</v>
      </c>
      <c r="I26" s="5">
        <f t="shared" si="14"/>
        <v>26763.119999999999</v>
      </c>
      <c r="J26" s="5">
        <f t="shared" si="14"/>
        <v>10649.24</v>
      </c>
      <c r="K26" s="5">
        <f t="shared" si="14"/>
        <v>0</v>
      </c>
      <c r="L26" s="5">
        <f t="shared" ref="L26:O26" si="15">L31+L36+L41+L46+L51+L56+L61+L66</f>
        <v>0</v>
      </c>
      <c r="M26" s="5">
        <f t="shared" si="15"/>
        <v>0</v>
      </c>
      <c r="N26" s="5">
        <f t="shared" si="15"/>
        <v>0</v>
      </c>
      <c r="O26" s="5">
        <f t="shared" si="15"/>
        <v>0</v>
      </c>
    </row>
    <row r="27" spans="1:15" s="6" customFormat="1" ht="29.25" customHeight="1" x14ac:dyDescent="0.2">
      <c r="A27" s="36"/>
      <c r="B27" s="36"/>
      <c r="C27" s="14" t="s">
        <v>19</v>
      </c>
      <c r="D27" s="5">
        <f t="shared" si="1"/>
        <v>592251</v>
      </c>
      <c r="E27" s="5">
        <f t="shared" si="14"/>
        <v>78403</v>
      </c>
      <c r="F27" s="5">
        <f t="shared" si="14"/>
        <v>29773</v>
      </c>
      <c r="G27" s="5">
        <f t="shared" si="14"/>
        <v>33525.4</v>
      </c>
      <c r="H27" s="5">
        <f t="shared" si="14"/>
        <v>32275</v>
      </c>
      <c r="I27" s="5">
        <f t="shared" si="14"/>
        <v>47681.15</v>
      </c>
      <c r="J27" s="5">
        <f t="shared" si="14"/>
        <v>48665.45</v>
      </c>
      <c r="K27" s="5">
        <f t="shared" si="14"/>
        <v>48660</v>
      </c>
      <c r="L27" s="5">
        <f t="shared" ref="L27:O27" si="16">L32+L37+L42+L47+L52+L57+L62+L67</f>
        <v>48660</v>
      </c>
      <c r="M27" s="5">
        <f t="shared" si="16"/>
        <v>48660</v>
      </c>
      <c r="N27" s="5">
        <f>N32+N37+N42+N47+N52+N57+N62+N67</f>
        <v>127288</v>
      </c>
      <c r="O27" s="5">
        <f t="shared" si="16"/>
        <v>48660</v>
      </c>
    </row>
    <row r="28" spans="1:15" s="6" customFormat="1" ht="23.25" customHeight="1" x14ac:dyDescent="0.2">
      <c r="A28" s="37"/>
      <c r="B28" s="37"/>
      <c r="C28" s="14" t="s">
        <v>9</v>
      </c>
      <c r="D28" s="5">
        <f t="shared" si="1"/>
        <v>0</v>
      </c>
      <c r="E28" s="5">
        <f t="shared" si="14"/>
        <v>0</v>
      </c>
      <c r="F28" s="5">
        <f t="shared" si="14"/>
        <v>0</v>
      </c>
      <c r="G28" s="5">
        <f t="shared" si="14"/>
        <v>0</v>
      </c>
      <c r="H28" s="5">
        <f t="shared" si="14"/>
        <v>0</v>
      </c>
      <c r="I28" s="5">
        <f t="shared" si="14"/>
        <v>0</v>
      </c>
      <c r="J28" s="5">
        <f t="shared" si="14"/>
        <v>0</v>
      </c>
      <c r="K28" s="5">
        <f t="shared" si="14"/>
        <v>0</v>
      </c>
      <c r="L28" s="5">
        <f t="shared" ref="L28:O28" si="17">L33+L38+L43+L48+L53+L58+L63+L68</f>
        <v>0</v>
      </c>
      <c r="M28" s="5">
        <f t="shared" si="17"/>
        <v>0</v>
      </c>
      <c r="N28" s="5">
        <f t="shared" si="17"/>
        <v>0</v>
      </c>
      <c r="O28" s="5">
        <f t="shared" si="17"/>
        <v>0</v>
      </c>
    </row>
    <row r="29" spans="1:15" s="6" customFormat="1" ht="18.75" customHeight="1" x14ac:dyDescent="0.2">
      <c r="A29" s="35" t="s">
        <v>93</v>
      </c>
      <c r="B29" s="35" t="s">
        <v>24</v>
      </c>
      <c r="C29" s="14" t="s">
        <v>4</v>
      </c>
      <c r="D29" s="5">
        <f t="shared" si="1"/>
        <v>29131.7</v>
      </c>
      <c r="E29" s="5">
        <f>E30+E31+E32+E33</f>
        <v>29131.7</v>
      </c>
      <c r="F29" s="5">
        <f t="shared" ref="F29:O29" si="18">F30+F31+F32+F33</f>
        <v>0</v>
      </c>
      <c r="G29" s="5">
        <f t="shared" si="18"/>
        <v>0</v>
      </c>
      <c r="H29" s="5">
        <f t="shared" si="18"/>
        <v>0</v>
      </c>
      <c r="I29" s="5">
        <f t="shared" si="18"/>
        <v>0</v>
      </c>
      <c r="J29" s="5">
        <f t="shared" si="18"/>
        <v>0</v>
      </c>
      <c r="K29" s="5">
        <f t="shared" si="18"/>
        <v>0</v>
      </c>
      <c r="L29" s="5">
        <f t="shared" si="18"/>
        <v>0</v>
      </c>
      <c r="M29" s="5">
        <f t="shared" si="18"/>
        <v>0</v>
      </c>
      <c r="N29" s="5">
        <f t="shared" si="18"/>
        <v>0</v>
      </c>
      <c r="O29" s="5">
        <f t="shared" si="18"/>
        <v>0</v>
      </c>
    </row>
    <row r="30" spans="1:15" s="6" customFormat="1" ht="23.25" customHeight="1" x14ac:dyDescent="0.2">
      <c r="A30" s="36"/>
      <c r="B30" s="36"/>
      <c r="C30" s="14" t="s">
        <v>2</v>
      </c>
      <c r="D30" s="5">
        <f t="shared" si="1"/>
        <v>0</v>
      </c>
      <c r="E30" s="5"/>
      <c r="F30" s="5"/>
      <c r="G30" s="5"/>
      <c r="H30" s="5"/>
      <c r="I30" s="5"/>
      <c r="J30" s="5"/>
      <c r="K30" s="5"/>
      <c r="L30" s="14"/>
      <c r="M30" s="14"/>
      <c r="N30" s="14"/>
      <c r="O30" s="14"/>
    </row>
    <row r="31" spans="1:15" s="6" customFormat="1" ht="33" customHeight="1" x14ac:dyDescent="0.2">
      <c r="A31" s="36"/>
      <c r="B31" s="36"/>
      <c r="C31" s="14" t="s">
        <v>3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14"/>
      <c r="M31" s="14"/>
      <c r="N31" s="14"/>
      <c r="O31" s="14"/>
    </row>
    <row r="32" spans="1:15" s="6" customFormat="1" ht="33.75" customHeight="1" x14ac:dyDescent="0.2">
      <c r="A32" s="36"/>
      <c r="B32" s="36"/>
      <c r="C32" s="14" t="s">
        <v>19</v>
      </c>
      <c r="D32" s="5">
        <f t="shared" si="1"/>
        <v>29131.7</v>
      </c>
      <c r="E32" s="5">
        <v>29131.7</v>
      </c>
      <c r="F32" s="5"/>
      <c r="G32" s="5"/>
      <c r="H32" s="5"/>
      <c r="I32" s="5"/>
      <c r="J32" s="5"/>
      <c r="K32" s="5"/>
      <c r="L32" s="14"/>
      <c r="M32" s="14"/>
      <c r="N32" s="14"/>
      <c r="O32" s="14"/>
    </row>
    <row r="33" spans="1:15" s="6" customFormat="1" ht="32.25" customHeight="1" x14ac:dyDescent="0.2">
      <c r="A33" s="37"/>
      <c r="B33" s="37"/>
      <c r="C33" s="14" t="s">
        <v>9</v>
      </c>
      <c r="D33" s="5">
        <f t="shared" si="1"/>
        <v>0</v>
      </c>
      <c r="E33" s="5"/>
      <c r="F33" s="5"/>
      <c r="G33" s="5"/>
      <c r="H33" s="5"/>
      <c r="I33" s="5"/>
      <c r="J33" s="5"/>
      <c r="K33" s="5"/>
      <c r="L33" s="14"/>
      <c r="M33" s="14"/>
      <c r="N33" s="14"/>
      <c r="O33" s="14"/>
    </row>
    <row r="34" spans="1:15" s="6" customFormat="1" ht="21" customHeight="1" x14ac:dyDescent="0.2">
      <c r="A34" s="35" t="s">
        <v>94</v>
      </c>
      <c r="B34" s="35" t="s">
        <v>151</v>
      </c>
      <c r="C34" s="14" t="s">
        <v>4</v>
      </c>
      <c r="D34" s="5">
        <f t="shared" si="1"/>
        <v>29900</v>
      </c>
      <c r="E34" s="5">
        <f>E35+E36+E37+E38</f>
        <v>0</v>
      </c>
      <c r="F34" s="5">
        <f t="shared" ref="F34:O34" si="19">F35+F36+F37+F38</f>
        <v>0</v>
      </c>
      <c r="G34" s="5">
        <f t="shared" si="19"/>
        <v>0</v>
      </c>
      <c r="H34" s="5">
        <f t="shared" si="19"/>
        <v>0</v>
      </c>
      <c r="I34" s="5">
        <f t="shared" si="19"/>
        <v>0</v>
      </c>
      <c r="J34" s="5">
        <f t="shared" si="19"/>
        <v>0</v>
      </c>
      <c r="K34" s="5">
        <f t="shared" si="19"/>
        <v>0</v>
      </c>
      <c r="L34" s="5">
        <f t="shared" si="19"/>
        <v>0</v>
      </c>
      <c r="M34" s="5">
        <f t="shared" si="19"/>
        <v>0</v>
      </c>
      <c r="N34" s="5">
        <f t="shared" si="19"/>
        <v>29900</v>
      </c>
      <c r="O34" s="5">
        <f t="shared" si="19"/>
        <v>0</v>
      </c>
    </row>
    <row r="35" spans="1:15" s="6" customFormat="1" ht="19.5" customHeight="1" x14ac:dyDescent="0.2">
      <c r="A35" s="36"/>
      <c r="B35" s="36"/>
      <c r="C35" s="14" t="s">
        <v>2</v>
      </c>
      <c r="D35" s="5">
        <f t="shared" si="1"/>
        <v>0</v>
      </c>
      <c r="E35" s="5"/>
      <c r="F35" s="5"/>
      <c r="G35" s="5"/>
      <c r="H35" s="5"/>
      <c r="I35" s="5"/>
      <c r="J35" s="5"/>
      <c r="K35" s="5"/>
      <c r="L35" s="14"/>
      <c r="M35" s="14"/>
      <c r="N35" s="14"/>
      <c r="O35" s="14"/>
    </row>
    <row r="36" spans="1:15" s="2" customFormat="1" ht="20.25" customHeight="1" x14ac:dyDescent="0.2">
      <c r="A36" s="36"/>
      <c r="B36" s="36"/>
      <c r="C36" s="14" t="s">
        <v>3</v>
      </c>
      <c r="D36" s="5">
        <f t="shared" si="1"/>
        <v>0</v>
      </c>
      <c r="E36" s="5"/>
      <c r="F36" s="5"/>
      <c r="G36" s="5"/>
      <c r="H36" s="5"/>
      <c r="I36" s="5"/>
      <c r="J36" s="5"/>
      <c r="K36" s="5"/>
      <c r="L36" s="14"/>
      <c r="M36" s="14"/>
      <c r="N36" s="14"/>
      <c r="O36" s="14"/>
    </row>
    <row r="37" spans="1:15" s="2" customFormat="1" ht="35.25" customHeight="1" x14ac:dyDescent="0.2">
      <c r="A37" s="36"/>
      <c r="B37" s="36"/>
      <c r="C37" s="14" t="s">
        <v>19</v>
      </c>
      <c r="D37" s="5">
        <f t="shared" si="1"/>
        <v>29900</v>
      </c>
      <c r="E37" s="5"/>
      <c r="F37" s="5"/>
      <c r="G37" s="5"/>
      <c r="H37" s="5"/>
      <c r="I37" s="5"/>
      <c r="J37" s="5"/>
      <c r="K37" s="5"/>
      <c r="L37" s="14"/>
      <c r="M37" s="14"/>
      <c r="N37" s="25">
        <v>29900</v>
      </c>
      <c r="O37" s="14"/>
    </row>
    <row r="38" spans="1:15" s="2" customFormat="1" ht="30" customHeight="1" x14ac:dyDescent="0.2">
      <c r="A38" s="37"/>
      <c r="B38" s="37"/>
      <c r="C38" s="14" t="s">
        <v>9</v>
      </c>
      <c r="D38" s="5">
        <f t="shared" si="1"/>
        <v>0</v>
      </c>
      <c r="E38" s="5"/>
      <c r="F38" s="5"/>
      <c r="G38" s="5"/>
      <c r="H38" s="5"/>
      <c r="I38" s="5"/>
      <c r="J38" s="5"/>
      <c r="K38" s="5"/>
      <c r="L38" s="14"/>
      <c r="M38" s="14"/>
      <c r="N38" s="14"/>
      <c r="O38" s="14"/>
    </row>
    <row r="39" spans="1:15" s="2" customFormat="1" ht="18.75" customHeight="1" x14ac:dyDescent="0.2">
      <c r="A39" s="35" t="s">
        <v>95</v>
      </c>
      <c r="B39" s="35" t="s">
        <v>70</v>
      </c>
      <c r="C39" s="14" t="s">
        <v>4</v>
      </c>
      <c r="D39" s="5">
        <f t="shared" si="1"/>
        <v>10760</v>
      </c>
      <c r="E39" s="5">
        <f>E40+E41+E42+E43</f>
        <v>0</v>
      </c>
      <c r="F39" s="5">
        <f t="shared" ref="F39:O39" si="20">F40+F41+F42+F43</f>
        <v>10760</v>
      </c>
      <c r="G39" s="5">
        <f t="shared" si="20"/>
        <v>0</v>
      </c>
      <c r="H39" s="5">
        <f t="shared" si="20"/>
        <v>0</v>
      </c>
      <c r="I39" s="5">
        <f t="shared" si="20"/>
        <v>0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0</v>
      </c>
      <c r="N39" s="5">
        <f t="shared" si="20"/>
        <v>0</v>
      </c>
      <c r="O39" s="5">
        <f t="shared" si="20"/>
        <v>0</v>
      </c>
    </row>
    <row r="40" spans="1:15" s="2" customFormat="1" ht="27" customHeight="1" x14ac:dyDescent="0.2">
      <c r="A40" s="36"/>
      <c r="B40" s="36"/>
      <c r="C40" s="14" t="s">
        <v>2</v>
      </c>
      <c r="D40" s="5">
        <f t="shared" si="1"/>
        <v>10587.2</v>
      </c>
      <c r="E40" s="5"/>
      <c r="F40" s="5">
        <v>10587.2</v>
      </c>
      <c r="G40" s="5"/>
      <c r="H40" s="5"/>
      <c r="I40" s="5"/>
      <c r="J40" s="5"/>
      <c r="K40" s="5"/>
      <c r="L40" s="14"/>
      <c r="M40" s="14"/>
      <c r="N40" s="14"/>
      <c r="O40" s="14"/>
    </row>
    <row r="41" spans="1:15" s="2" customFormat="1" ht="20.25" customHeight="1" x14ac:dyDescent="0.2">
      <c r="A41" s="36"/>
      <c r="B41" s="36"/>
      <c r="C41" s="14" t="s">
        <v>3</v>
      </c>
      <c r="D41" s="5">
        <f t="shared" si="1"/>
        <v>0</v>
      </c>
      <c r="E41" s="5"/>
      <c r="F41" s="5"/>
      <c r="G41" s="5"/>
      <c r="H41" s="5"/>
      <c r="I41" s="5"/>
      <c r="J41" s="5"/>
      <c r="K41" s="5"/>
      <c r="L41" s="14"/>
      <c r="M41" s="14"/>
      <c r="N41" s="14"/>
      <c r="O41" s="14"/>
    </row>
    <row r="42" spans="1:15" s="2" customFormat="1" ht="46.5" customHeight="1" x14ac:dyDescent="0.2">
      <c r="A42" s="36"/>
      <c r="B42" s="36"/>
      <c r="C42" s="14" t="s">
        <v>19</v>
      </c>
      <c r="D42" s="5">
        <f t="shared" si="1"/>
        <v>172.8</v>
      </c>
      <c r="E42" s="5"/>
      <c r="F42" s="5">
        <v>172.8</v>
      </c>
      <c r="G42" s="5"/>
      <c r="H42" s="5"/>
      <c r="I42" s="5"/>
      <c r="J42" s="5"/>
      <c r="K42" s="5"/>
      <c r="L42" s="14"/>
      <c r="M42" s="14"/>
      <c r="N42" s="14"/>
      <c r="O42" s="14"/>
    </row>
    <row r="43" spans="1:15" s="2" customFormat="1" ht="28.5" customHeight="1" x14ac:dyDescent="0.2">
      <c r="A43" s="37"/>
      <c r="B43" s="37"/>
      <c r="C43" s="14" t="s">
        <v>9</v>
      </c>
      <c r="D43" s="5">
        <f t="shared" si="1"/>
        <v>0</v>
      </c>
      <c r="E43" s="5"/>
      <c r="F43" s="5"/>
      <c r="G43" s="5"/>
      <c r="H43" s="5"/>
      <c r="I43" s="5"/>
      <c r="J43" s="5"/>
      <c r="K43" s="5"/>
      <c r="L43" s="14"/>
      <c r="M43" s="14"/>
      <c r="N43" s="14"/>
      <c r="O43" s="14"/>
    </row>
    <row r="44" spans="1:15" s="2" customFormat="1" ht="18.75" customHeight="1" x14ac:dyDescent="0.2">
      <c r="A44" s="35" t="s">
        <v>96</v>
      </c>
      <c r="B44" s="35" t="s">
        <v>152</v>
      </c>
      <c r="C44" s="14" t="s">
        <v>4</v>
      </c>
      <c r="D44" s="5">
        <f t="shared" si="1"/>
        <v>1023.5</v>
      </c>
      <c r="E44" s="5">
        <f>E45+E46+E47+E48</f>
        <v>1023.5</v>
      </c>
      <c r="F44" s="5">
        <f t="shared" ref="F44:O44" si="21">F45+F46+F47+F48</f>
        <v>0</v>
      </c>
      <c r="G44" s="5">
        <f t="shared" si="21"/>
        <v>0</v>
      </c>
      <c r="H44" s="5">
        <f t="shared" si="21"/>
        <v>0</v>
      </c>
      <c r="I44" s="5">
        <f t="shared" si="21"/>
        <v>0</v>
      </c>
      <c r="J44" s="5">
        <f t="shared" si="21"/>
        <v>0</v>
      </c>
      <c r="K44" s="5">
        <f t="shared" si="21"/>
        <v>0</v>
      </c>
      <c r="L44" s="5">
        <f t="shared" si="21"/>
        <v>0</v>
      </c>
      <c r="M44" s="5">
        <f t="shared" si="21"/>
        <v>0</v>
      </c>
      <c r="N44" s="5">
        <f t="shared" si="21"/>
        <v>0</v>
      </c>
      <c r="O44" s="5">
        <f t="shared" si="21"/>
        <v>0</v>
      </c>
    </row>
    <row r="45" spans="1:15" s="2" customFormat="1" ht="25.5" customHeight="1" x14ac:dyDescent="0.2">
      <c r="A45" s="36"/>
      <c r="B45" s="36"/>
      <c r="C45" s="14" t="s">
        <v>2</v>
      </c>
      <c r="D45" s="5">
        <f t="shared" si="1"/>
        <v>0</v>
      </c>
      <c r="E45" s="5"/>
      <c r="F45" s="5"/>
      <c r="G45" s="5"/>
      <c r="H45" s="5"/>
      <c r="I45" s="5"/>
      <c r="J45" s="5"/>
      <c r="K45" s="5"/>
      <c r="L45" s="14"/>
      <c r="M45" s="14"/>
      <c r="N45" s="14"/>
      <c r="O45" s="14"/>
    </row>
    <row r="46" spans="1:15" s="2" customFormat="1" ht="18" customHeight="1" x14ac:dyDescent="0.2">
      <c r="A46" s="36"/>
      <c r="B46" s="36"/>
      <c r="C46" s="14" t="s">
        <v>3</v>
      </c>
      <c r="D46" s="5">
        <f t="shared" si="1"/>
        <v>0</v>
      </c>
      <c r="E46" s="5"/>
      <c r="F46" s="5"/>
      <c r="G46" s="5"/>
      <c r="H46" s="5"/>
      <c r="I46" s="5"/>
      <c r="J46" s="5"/>
      <c r="K46" s="5"/>
      <c r="L46" s="14"/>
      <c r="M46" s="14"/>
      <c r="N46" s="14"/>
      <c r="O46" s="14"/>
    </row>
    <row r="47" spans="1:15" s="2" customFormat="1" ht="33" customHeight="1" x14ac:dyDescent="0.2">
      <c r="A47" s="36"/>
      <c r="B47" s="36"/>
      <c r="C47" s="14" t="s">
        <v>19</v>
      </c>
      <c r="D47" s="5">
        <f t="shared" si="1"/>
        <v>1023.5</v>
      </c>
      <c r="E47" s="5">
        <v>1023.5</v>
      </c>
      <c r="F47" s="5"/>
      <c r="G47" s="5"/>
      <c r="H47" s="5"/>
      <c r="I47" s="5"/>
      <c r="J47" s="5"/>
      <c r="K47" s="5"/>
      <c r="L47" s="14"/>
      <c r="M47" s="14"/>
      <c r="N47" s="14"/>
      <c r="O47" s="14"/>
    </row>
    <row r="48" spans="1:15" s="2" customFormat="1" ht="27.75" customHeight="1" x14ac:dyDescent="0.2">
      <c r="A48" s="37"/>
      <c r="B48" s="37"/>
      <c r="C48" s="14" t="s">
        <v>9</v>
      </c>
      <c r="D48" s="5">
        <f t="shared" si="1"/>
        <v>0</v>
      </c>
      <c r="E48" s="5"/>
      <c r="F48" s="5"/>
      <c r="G48" s="5"/>
      <c r="H48" s="5"/>
      <c r="I48" s="5"/>
      <c r="J48" s="5"/>
      <c r="K48" s="5"/>
      <c r="L48" s="14"/>
      <c r="M48" s="14"/>
      <c r="N48" s="14"/>
      <c r="O48" s="14"/>
    </row>
    <row r="49" spans="1:15" s="2" customFormat="1" ht="19.5" customHeight="1" x14ac:dyDescent="0.2">
      <c r="A49" s="35" t="s">
        <v>97</v>
      </c>
      <c r="B49" s="35" t="s">
        <v>158</v>
      </c>
      <c r="C49" s="14" t="s">
        <v>4</v>
      </c>
      <c r="D49" s="5">
        <f t="shared" si="1"/>
        <v>48728</v>
      </c>
      <c r="E49" s="5">
        <f>E50+E51+E52+E53</f>
        <v>0</v>
      </c>
      <c r="F49" s="5">
        <f t="shared" ref="F49:O49" si="22">F50+F51+F52+F53</f>
        <v>0</v>
      </c>
      <c r="G49" s="5">
        <f t="shared" si="22"/>
        <v>0</v>
      </c>
      <c r="H49" s="5">
        <f t="shared" si="22"/>
        <v>0</v>
      </c>
      <c r="I49" s="5">
        <f t="shared" si="22"/>
        <v>0</v>
      </c>
      <c r="J49" s="5">
        <f t="shared" si="22"/>
        <v>0</v>
      </c>
      <c r="K49" s="5">
        <f t="shared" si="22"/>
        <v>0</v>
      </c>
      <c r="L49" s="5">
        <f t="shared" si="22"/>
        <v>0</v>
      </c>
      <c r="M49" s="5">
        <f t="shared" si="22"/>
        <v>0</v>
      </c>
      <c r="N49" s="5">
        <f t="shared" si="22"/>
        <v>48728</v>
      </c>
      <c r="O49" s="5">
        <f t="shared" si="22"/>
        <v>0</v>
      </c>
    </row>
    <row r="50" spans="1:15" s="2" customFormat="1" ht="21" customHeight="1" x14ac:dyDescent="0.2">
      <c r="A50" s="36"/>
      <c r="B50" s="36"/>
      <c r="C50" s="14" t="s">
        <v>2</v>
      </c>
      <c r="D50" s="5">
        <f t="shared" si="1"/>
        <v>0</v>
      </c>
      <c r="E50" s="5"/>
      <c r="F50" s="5"/>
      <c r="G50" s="5"/>
      <c r="H50" s="5"/>
      <c r="I50" s="5"/>
      <c r="J50" s="5"/>
      <c r="K50" s="5"/>
      <c r="L50" s="14"/>
      <c r="M50" s="14"/>
      <c r="N50" s="14"/>
      <c r="O50" s="14"/>
    </row>
    <row r="51" spans="1:15" s="2" customFormat="1" ht="25.5" customHeight="1" x14ac:dyDescent="0.2">
      <c r="A51" s="36"/>
      <c r="B51" s="36"/>
      <c r="C51" s="14" t="s">
        <v>3</v>
      </c>
      <c r="D51" s="5">
        <f t="shared" si="1"/>
        <v>0</v>
      </c>
      <c r="E51" s="5"/>
      <c r="F51" s="5"/>
      <c r="G51" s="5"/>
      <c r="H51" s="5"/>
      <c r="I51" s="5"/>
      <c r="J51" s="5"/>
      <c r="K51" s="5"/>
      <c r="L51" s="14"/>
      <c r="M51" s="14"/>
      <c r="N51" s="14"/>
      <c r="O51" s="14"/>
    </row>
    <row r="52" spans="1:15" s="2" customFormat="1" ht="30.75" customHeight="1" x14ac:dyDescent="0.2">
      <c r="A52" s="36"/>
      <c r="B52" s="36"/>
      <c r="C52" s="14" t="s">
        <v>19</v>
      </c>
      <c r="D52" s="5">
        <f t="shared" si="1"/>
        <v>48728</v>
      </c>
      <c r="E52" s="5"/>
      <c r="F52" s="5"/>
      <c r="G52" s="5"/>
      <c r="H52" s="5"/>
      <c r="I52" s="5"/>
      <c r="J52" s="5"/>
      <c r="K52" s="5"/>
      <c r="L52" s="14"/>
      <c r="M52" s="14"/>
      <c r="N52" s="25">
        <v>48728</v>
      </c>
      <c r="O52" s="14"/>
    </row>
    <row r="53" spans="1:15" s="2" customFormat="1" ht="27.75" customHeight="1" x14ac:dyDescent="0.2">
      <c r="A53" s="37"/>
      <c r="B53" s="37"/>
      <c r="C53" s="14" t="s">
        <v>9</v>
      </c>
      <c r="D53" s="5">
        <f t="shared" si="1"/>
        <v>0</v>
      </c>
      <c r="E53" s="5"/>
      <c r="F53" s="5"/>
      <c r="G53" s="5"/>
      <c r="H53" s="5"/>
      <c r="I53" s="5"/>
      <c r="J53" s="5"/>
      <c r="K53" s="5"/>
      <c r="L53" s="14"/>
      <c r="M53" s="14"/>
      <c r="N53" s="14"/>
      <c r="O53" s="14"/>
    </row>
    <row r="54" spans="1:15" s="2" customFormat="1" ht="20.25" customHeight="1" x14ac:dyDescent="0.2">
      <c r="A54" s="41" t="s">
        <v>98</v>
      </c>
      <c r="B54" s="41" t="s">
        <v>145</v>
      </c>
      <c r="C54" s="14" t="s">
        <v>4</v>
      </c>
      <c r="D54" s="5">
        <f t="shared" si="1"/>
        <v>597594.05000000005</v>
      </c>
      <c r="E54" s="5">
        <f>E55+E56+E57+E58</f>
        <v>121462.86</v>
      </c>
      <c r="F54" s="5">
        <f t="shared" ref="F54:O54" si="23">F55+F56+F57+F58</f>
        <v>29836.240000000002</v>
      </c>
      <c r="G54" s="5">
        <f t="shared" si="23"/>
        <v>34666.080000000002</v>
      </c>
      <c r="H54" s="5">
        <f t="shared" si="23"/>
        <v>33664</v>
      </c>
      <c r="I54" s="5">
        <f t="shared" si="23"/>
        <v>74886.97</v>
      </c>
      <c r="J54" s="5">
        <f t="shared" si="23"/>
        <v>59777.9</v>
      </c>
      <c r="K54" s="5">
        <f t="shared" si="23"/>
        <v>48660</v>
      </c>
      <c r="L54" s="5">
        <f t="shared" si="23"/>
        <v>48660</v>
      </c>
      <c r="M54" s="5">
        <f t="shared" si="23"/>
        <v>48660</v>
      </c>
      <c r="N54" s="5">
        <f t="shared" si="23"/>
        <v>48660</v>
      </c>
      <c r="O54" s="5">
        <f t="shared" si="23"/>
        <v>48660</v>
      </c>
    </row>
    <row r="55" spans="1:15" s="2" customFormat="1" ht="21" customHeight="1" x14ac:dyDescent="0.2">
      <c r="A55" s="42"/>
      <c r="B55" s="42"/>
      <c r="C55" s="14" t="s">
        <v>2</v>
      </c>
      <c r="D55" s="5">
        <f t="shared" si="1"/>
        <v>78040.38</v>
      </c>
      <c r="E55" s="5">
        <v>73215.06</v>
      </c>
      <c r="F55" s="5">
        <v>1695.31</v>
      </c>
      <c r="G55" s="5">
        <v>1140.68</v>
      </c>
      <c r="H55" s="5">
        <v>1083.42</v>
      </c>
      <c r="I55" s="26">
        <v>442.7</v>
      </c>
      <c r="J55" s="5">
        <v>463.21</v>
      </c>
      <c r="K55" s="5"/>
      <c r="L55" s="14"/>
      <c r="M55" s="14"/>
      <c r="N55" s="14"/>
      <c r="O55" s="14"/>
    </row>
    <row r="56" spans="1:15" s="2" customFormat="1" ht="18.75" customHeight="1" x14ac:dyDescent="0.2">
      <c r="A56" s="42"/>
      <c r="B56" s="42"/>
      <c r="C56" s="14" t="s">
        <v>3</v>
      </c>
      <c r="D56" s="5">
        <f t="shared" si="1"/>
        <v>38442.269999999997</v>
      </c>
      <c r="E56" s="5"/>
      <c r="F56" s="5">
        <v>724.33</v>
      </c>
      <c r="G56" s="5"/>
      <c r="H56" s="5">
        <v>305.58</v>
      </c>
      <c r="I56" s="26">
        <v>26763.119999999999</v>
      </c>
      <c r="J56" s="5">
        <v>10649.24</v>
      </c>
      <c r="K56" s="5"/>
      <c r="L56" s="14"/>
      <c r="M56" s="14"/>
      <c r="N56" s="14"/>
      <c r="O56" s="14"/>
    </row>
    <row r="57" spans="1:15" s="2" customFormat="1" ht="33" customHeight="1" x14ac:dyDescent="0.2">
      <c r="A57" s="42"/>
      <c r="B57" s="42"/>
      <c r="C57" s="14" t="s">
        <v>19</v>
      </c>
      <c r="D57" s="5">
        <f t="shared" si="1"/>
        <v>481111.4</v>
      </c>
      <c r="E57" s="5">
        <v>48247.8</v>
      </c>
      <c r="F57" s="5">
        <v>27416.6</v>
      </c>
      <c r="G57" s="5">
        <v>33525.4</v>
      </c>
      <c r="H57" s="5">
        <v>32275</v>
      </c>
      <c r="I57" s="26">
        <v>47681.15</v>
      </c>
      <c r="J57" s="5">
        <v>48665.45</v>
      </c>
      <c r="K57" s="5">
        <v>48660</v>
      </c>
      <c r="L57" s="5">
        <v>48660</v>
      </c>
      <c r="M57" s="5">
        <v>48660</v>
      </c>
      <c r="N57" s="5">
        <v>48660</v>
      </c>
      <c r="O57" s="5">
        <v>48660</v>
      </c>
    </row>
    <row r="58" spans="1:15" s="2" customFormat="1" ht="30" customHeight="1" x14ac:dyDescent="0.2">
      <c r="A58" s="43"/>
      <c r="B58" s="43"/>
      <c r="C58" s="14" t="s">
        <v>9</v>
      </c>
      <c r="D58" s="5">
        <f t="shared" si="1"/>
        <v>0</v>
      </c>
      <c r="E58" s="5"/>
      <c r="F58" s="5"/>
      <c r="G58" s="5"/>
      <c r="H58" s="5"/>
      <c r="I58" s="27"/>
      <c r="J58" s="5"/>
      <c r="K58" s="5"/>
      <c r="L58" s="14"/>
      <c r="M58" s="14"/>
      <c r="N58" s="14"/>
      <c r="O58" s="14"/>
    </row>
    <row r="59" spans="1:15" s="2" customFormat="1" ht="32.25" customHeight="1" x14ac:dyDescent="0.2">
      <c r="A59" s="54" t="s">
        <v>99</v>
      </c>
      <c r="B59" s="38" t="s">
        <v>86</v>
      </c>
      <c r="C59" s="14" t="s">
        <v>4</v>
      </c>
      <c r="D59" s="5">
        <f t="shared" si="1"/>
        <v>5331.95</v>
      </c>
      <c r="E59" s="5">
        <f t="shared" ref="E59:O59" si="24">E60+E61+E62+E63</f>
        <v>0</v>
      </c>
      <c r="F59" s="5">
        <f t="shared" si="24"/>
        <v>5331.95</v>
      </c>
      <c r="G59" s="5">
        <f t="shared" si="24"/>
        <v>0</v>
      </c>
      <c r="H59" s="5">
        <f t="shared" si="24"/>
        <v>0</v>
      </c>
      <c r="I59" s="5">
        <f t="shared" si="24"/>
        <v>0</v>
      </c>
      <c r="J59" s="5">
        <f t="shared" si="24"/>
        <v>0</v>
      </c>
      <c r="K59" s="5">
        <f t="shared" si="24"/>
        <v>0</v>
      </c>
      <c r="L59" s="5">
        <f t="shared" si="24"/>
        <v>0</v>
      </c>
      <c r="M59" s="5">
        <f t="shared" si="24"/>
        <v>0</v>
      </c>
      <c r="N59" s="5">
        <f t="shared" si="24"/>
        <v>0</v>
      </c>
      <c r="O59" s="5">
        <f t="shared" si="24"/>
        <v>0</v>
      </c>
    </row>
    <row r="60" spans="1:15" s="2" customFormat="1" ht="26.25" customHeight="1" x14ac:dyDescent="0.2">
      <c r="A60" s="55"/>
      <c r="B60" s="39"/>
      <c r="C60" s="14" t="s">
        <v>2</v>
      </c>
      <c r="D60" s="5">
        <f t="shared" si="1"/>
        <v>4253.4799999999996</v>
      </c>
      <c r="E60" s="5"/>
      <c r="F60" s="5">
        <v>4253.4799999999996</v>
      </c>
      <c r="G60" s="28"/>
      <c r="H60" s="28"/>
      <c r="I60" s="28"/>
      <c r="J60" s="28"/>
      <c r="K60" s="28"/>
      <c r="L60" s="14"/>
      <c r="M60" s="14"/>
      <c r="N60" s="14"/>
      <c r="O60" s="14"/>
    </row>
    <row r="61" spans="1:15" s="2" customFormat="1" ht="33" customHeight="1" x14ac:dyDescent="0.2">
      <c r="A61" s="55"/>
      <c r="B61" s="39"/>
      <c r="C61" s="14" t="s">
        <v>3</v>
      </c>
      <c r="D61" s="5">
        <f t="shared" si="1"/>
        <v>144.87</v>
      </c>
      <c r="E61" s="5"/>
      <c r="F61" s="5">
        <v>144.87</v>
      </c>
      <c r="G61" s="28"/>
      <c r="H61" s="28"/>
      <c r="I61" s="28"/>
      <c r="J61" s="28"/>
      <c r="K61" s="28"/>
      <c r="L61" s="14"/>
      <c r="M61" s="14"/>
      <c r="N61" s="14"/>
      <c r="O61" s="14"/>
    </row>
    <row r="62" spans="1:15" s="2" customFormat="1" ht="36" customHeight="1" x14ac:dyDescent="0.2">
      <c r="A62" s="55"/>
      <c r="B62" s="39"/>
      <c r="C62" s="14" t="s">
        <v>19</v>
      </c>
      <c r="D62" s="5">
        <f t="shared" si="1"/>
        <v>933.6</v>
      </c>
      <c r="E62" s="5"/>
      <c r="F62" s="5">
        <v>933.6</v>
      </c>
      <c r="G62" s="28"/>
      <c r="H62" s="28"/>
      <c r="I62" s="28"/>
      <c r="J62" s="28"/>
      <c r="K62" s="28"/>
      <c r="L62" s="14"/>
      <c r="M62" s="14"/>
      <c r="N62" s="14"/>
      <c r="O62" s="14"/>
    </row>
    <row r="63" spans="1:15" s="2" customFormat="1" ht="27.75" customHeight="1" x14ac:dyDescent="0.2">
      <c r="A63" s="56"/>
      <c r="B63" s="40"/>
      <c r="C63" s="14" t="s">
        <v>9</v>
      </c>
      <c r="D63" s="5">
        <f t="shared" si="1"/>
        <v>0</v>
      </c>
      <c r="E63" s="5"/>
      <c r="F63" s="5">
        <v>0</v>
      </c>
      <c r="G63" s="28"/>
      <c r="H63" s="28"/>
      <c r="I63" s="28"/>
      <c r="J63" s="28"/>
      <c r="K63" s="28"/>
      <c r="L63" s="14"/>
      <c r="M63" s="14"/>
      <c r="N63" s="14"/>
      <c r="O63" s="14"/>
    </row>
    <row r="64" spans="1:15" s="2" customFormat="1" ht="21" customHeight="1" x14ac:dyDescent="0.2">
      <c r="A64" s="54" t="s">
        <v>100</v>
      </c>
      <c r="B64" s="38" t="s">
        <v>153</v>
      </c>
      <c r="C64" s="14" t="s">
        <v>4</v>
      </c>
      <c r="D64" s="5">
        <f t="shared" si="1"/>
        <v>4726.91</v>
      </c>
      <c r="E64" s="5">
        <f t="shared" ref="E64:O64" si="25">E65+E66+E67+E68</f>
        <v>0</v>
      </c>
      <c r="F64" s="5">
        <f t="shared" si="25"/>
        <v>4726.91</v>
      </c>
      <c r="G64" s="5">
        <f t="shared" si="25"/>
        <v>0</v>
      </c>
      <c r="H64" s="5">
        <f t="shared" si="25"/>
        <v>0</v>
      </c>
      <c r="I64" s="5">
        <f t="shared" si="25"/>
        <v>0</v>
      </c>
      <c r="J64" s="5">
        <f t="shared" si="25"/>
        <v>0</v>
      </c>
      <c r="K64" s="5">
        <f t="shared" si="25"/>
        <v>0</v>
      </c>
      <c r="L64" s="5">
        <f t="shared" si="25"/>
        <v>0</v>
      </c>
      <c r="M64" s="5">
        <f t="shared" si="25"/>
        <v>0</v>
      </c>
      <c r="N64" s="5">
        <f t="shared" si="25"/>
        <v>0</v>
      </c>
      <c r="O64" s="5">
        <f t="shared" si="25"/>
        <v>0</v>
      </c>
    </row>
    <row r="65" spans="1:15" s="2" customFormat="1" ht="21" customHeight="1" x14ac:dyDescent="0.2">
      <c r="A65" s="55"/>
      <c r="B65" s="39"/>
      <c r="C65" s="14" t="s">
        <v>2</v>
      </c>
      <c r="D65" s="5">
        <f t="shared" si="1"/>
        <v>3476.91</v>
      </c>
      <c r="E65" s="5"/>
      <c r="F65" s="5">
        <v>3476.91</v>
      </c>
      <c r="G65" s="28"/>
      <c r="H65" s="28"/>
      <c r="I65" s="28"/>
      <c r="J65" s="28"/>
      <c r="K65" s="28"/>
      <c r="L65" s="14"/>
      <c r="M65" s="14"/>
      <c r="N65" s="14"/>
      <c r="O65" s="14"/>
    </row>
    <row r="66" spans="1:15" s="2" customFormat="1" ht="24.75" customHeight="1" x14ac:dyDescent="0.2">
      <c r="A66" s="55"/>
      <c r="B66" s="39"/>
      <c r="C66" s="14" t="s">
        <v>3</v>
      </c>
      <c r="D66" s="5">
        <f t="shared" si="1"/>
        <v>0</v>
      </c>
      <c r="E66" s="5"/>
      <c r="F66" s="5">
        <v>0</v>
      </c>
      <c r="G66" s="28"/>
      <c r="H66" s="28"/>
      <c r="I66" s="28"/>
      <c r="J66" s="28"/>
      <c r="K66" s="28"/>
      <c r="L66" s="14"/>
      <c r="M66" s="14"/>
      <c r="N66" s="14"/>
      <c r="O66" s="14"/>
    </row>
    <row r="67" spans="1:15" s="2" customFormat="1" ht="30.75" customHeight="1" x14ac:dyDescent="0.2">
      <c r="A67" s="55"/>
      <c r="B67" s="39"/>
      <c r="C67" s="14" t="s">
        <v>19</v>
      </c>
      <c r="D67" s="5">
        <f t="shared" si="1"/>
        <v>1250</v>
      </c>
      <c r="E67" s="5"/>
      <c r="F67" s="5">
        <v>1250</v>
      </c>
      <c r="G67" s="28"/>
      <c r="H67" s="28"/>
      <c r="I67" s="28"/>
      <c r="J67" s="28"/>
      <c r="K67" s="28"/>
      <c r="L67" s="14"/>
      <c r="M67" s="14"/>
      <c r="N67" s="14"/>
      <c r="O67" s="14"/>
    </row>
    <row r="68" spans="1:15" s="2" customFormat="1" ht="32.25" customHeight="1" x14ac:dyDescent="0.2">
      <c r="A68" s="56"/>
      <c r="B68" s="40"/>
      <c r="C68" s="14" t="s">
        <v>9</v>
      </c>
      <c r="D68" s="5">
        <f t="shared" si="1"/>
        <v>0</v>
      </c>
      <c r="E68" s="5"/>
      <c r="F68" s="5">
        <v>0</v>
      </c>
      <c r="G68" s="28"/>
      <c r="H68" s="28"/>
      <c r="I68" s="28"/>
      <c r="J68" s="28"/>
      <c r="K68" s="28"/>
      <c r="L68" s="14"/>
      <c r="M68" s="14"/>
      <c r="N68" s="14"/>
      <c r="O68" s="14"/>
    </row>
    <row r="69" spans="1:15" s="2" customFormat="1" ht="30.75" customHeight="1" x14ac:dyDescent="0.2">
      <c r="A69" s="35" t="s">
        <v>101</v>
      </c>
      <c r="B69" s="35" t="s">
        <v>30</v>
      </c>
      <c r="C69" s="14" t="s">
        <v>4</v>
      </c>
      <c r="D69" s="5">
        <f t="shared" si="1"/>
        <v>3961218.84</v>
      </c>
      <c r="E69" s="5">
        <f t="shared" ref="E69:O69" si="26">E70+E71+E72+E73</f>
        <v>1095440.3999999999</v>
      </c>
      <c r="F69" s="5">
        <f t="shared" si="26"/>
        <v>396907.47</v>
      </c>
      <c r="G69" s="5">
        <f t="shared" si="26"/>
        <v>198829.76</v>
      </c>
      <c r="H69" s="5">
        <f t="shared" si="26"/>
        <v>397852.6</v>
      </c>
      <c r="I69" s="5">
        <f t="shared" si="26"/>
        <v>170130.2</v>
      </c>
      <c r="J69" s="5">
        <f>J70+J71+J72+J73</f>
        <v>2067.41</v>
      </c>
      <c r="K69" s="5">
        <f t="shared" si="26"/>
        <v>61000</v>
      </c>
      <c r="L69" s="5">
        <f t="shared" si="26"/>
        <v>423000</v>
      </c>
      <c r="M69" s="5">
        <f t="shared" si="26"/>
        <v>427923.08</v>
      </c>
      <c r="N69" s="5">
        <f t="shared" si="26"/>
        <v>487700.79</v>
      </c>
      <c r="O69" s="5">
        <f t="shared" si="26"/>
        <v>300367.13</v>
      </c>
    </row>
    <row r="70" spans="1:15" s="2" customFormat="1" ht="21.75" customHeight="1" x14ac:dyDescent="0.2">
      <c r="A70" s="36"/>
      <c r="B70" s="36"/>
      <c r="C70" s="14" t="s">
        <v>2</v>
      </c>
      <c r="D70" s="5">
        <f t="shared" si="1"/>
        <v>2349332.54</v>
      </c>
      <c r="E70" s="5">
        <f t="shared" ref="E70:O70" si="27">E75+E157+E217+E222+E152</f>
        <v>500000</v>
      </c>
      <c r="F70" s="5">
        <f t="shared" si="27"/>
        <v>326007.07</v>
      </c>
      <c r="G70" s="5">
        <f t="shared" si="27"/>
        <v>130000</v>
      </c>
      <c r="H70" s="5">
        <f t="shared" si="27"/>
        <v>188392.4</v>
      </c>
      <c r="I70" s="5">
        <f t="shared" si="27"/>
        <v>0</v>
      </c>
      <c r="J70" s="5">
        <f t="shared" si="27"/>
        <v>0</v>
      </c>
      <c r="K70" s="5">
        <f t="shared" si="27"/>
        <v>45900</v>
      </c>
      <c r="L70" s="5">
        <f t="shared" si="27"/>
        <v>325125</v>
      </c>
      <c r="M70" s="5">
        <f t="shared" si="27"/>
        <v>271871.15999999997</v>
      </c>
      <c r="N70" s="5">
        <f t="shared" si="27"/>
        <v>346039.99</v>
      </c>
      <c r="O70" s="5">
        <f t="shared" si="27"/>
        <v>215996.92</v>
      </c>
    </row>
    <row r="71" spans="1:15" s="2" customFormat="1" ht="20.25" customHeight="1" x14ac:dyDescent="0.2">
      <c r="A71" s="36"/>
      <c r="B71" s="36"/>
      <c r="C71" s="14" t="s">
        <v>3</v>
      </c>
      <c r="D71" s="5">
        <f t="shared" si="1"/>
        <v>706677.57</v>
      </c>
      <c r="E71" s="5">
        <f t="shared" ref="E71:O71" si="28">E76+E158+E218+E223+E153</f>
        <v>66151</v>
      </c>
      <c r="F71" s="5">
        <f t="shared" si="28"/>
        <v>20004.900000000001</v>
      </c>
      <c r="G71" s="5">
        <f t="shared" si="28"/>
        <v>23228.799999999999</v>
      </c>
      <c r="H71" s="5">
        <f t="shared" si="28"/>
        <v>126777.2</v>
      </c>
      <c r="I71" s="5">
        <f t="shared" si="28"/>
        <v>119417.9</v>
      </c>
      <c r="J71" s="5">
        <f t="shared" si="28"/>
        <v>714</v>
      </c>
      <c r="K71" s="5">
        <f t="shared" si="28"/>
        <v>10796.5</v>
      </c>
      <c r="L71" s="5">
        <f t="shared" si="28"/>
        <v>69981</v>
      </c>
      <c r="M71" s="5">
        <f t="shared" si="28"/>
        <v>111231.35</v>
      </c>
      <c r="N71" s="5">
        <f t="shared" si="28"/>
        <v>99277.53</v>
      </c>
      <c r="O71" s="5">
        <f t="shared" si="28"/>
        <v>59097.39</v>
      </c>
    </row>
    <row r="72" spans="1:15" s="2" customFormat="1" ht="30" customHeight="1" x14ac:dyDescent="0.2">
      <c r="A72" s="36"/>
      <c r="B72" s="36"/>
      <c r="C72" s="14" t="s">
        <v>19</v>
      </c>
      <c r="D72" s="5">
        <f t="shared" si="1"/>
        <v>869208.73</v>
      </c>
      <c r="E72" s="5">
        <f t="shared" ref="E72:O72" si="29">E77+E159+E219+E224+E154</f>
        <v>493289.4</v>
      </c>
      <c r="F72" s="5">
        <f t="shared" si="29"/>
        <v>50895.5</v>
      </c>
      <c r="G72" s="5">
        <f t="shared" si="29"/>
        <v>45600.959999999999</v>
      </c>
      <c r="H72" s="5">
        <f t="shared" si="29"/>
        <v>82683</v>
      </c>
      <c r="I72" s="5">
        <f t="shared" si="29"/>
        <v>50712.3</v>
      </c>
      <c r="J72" s="5">
        <f t="shared" si="29"/>
        <v>1353.41</v>
      </c>
      <c r="K72" s="5">
        <f t="shared" si="29"/>
        <v>4303.5</v>
      </c>
      <c r="L72" s="5">
        <f t="shared" si="29"/>
        <v>27894</v>
      </c>
      <c r="M72" s="5">
        <f t="shared" si="29"/>
        <v>44820.57</v>
      </c>
      <c r="N72" s="5">
        <f t="shared" si="29"/>
        <v>42383.27</v>
      </c>
      <c r="O72" s="5">
        <f t="shared" si="29"/>
        <v>25272.82</v>
      </c>
    </row>
    <row r="73" spans="1:15" s="2" customFormat="1" ht="24" customHeight="1" x14ac:dyDescent="0.2">
      <c r="A73" s="37"/>
      <c r="B73" s="37"/>
      <c r="C73" s="14" t="s">
        <v>9</v>
      </c>
      <c r="D73" s="5">
        <f t="shared" si="1"/>
        <v>36000</v>
      </c>
      <c r="E73" s="5">
        <f t="shared" ref="E73:O73" si="30">E78+E160+E220+E225+E155</f>
        <v>36000</v>
      </c>
      <c r="F73" s="5">
        <f t="shared" si="30"/>
        <v>0</v>
      </c>
      <c r="G73" s="5">
        <f t="shared" si="30"/>
        <v>0</v>
      </c>
      <c r="H73" s="5">
        <f t="shared" si="30"/>
        <v>0</v>
      </c>
      <c r="I73" s="5">
        <f t="shared" si="30"/>
        <v>0</v>
      </c>
      <c r="J73" s="5">
        <f t="shared" si="30"/>
        <v>0</v>
      </c>
      <c r="K73" s="5">
        <f t="shared" si="30"/>
        <v>0</v>
      </c>
      <c r="L73" s="5">
        <f t="shared" si="30"/>
        <v>0</v>
      </c>
      <c r="M73" s="5">
        <f t="shared" si="30"/>
        <v>0</v>
      </c>
      <c r="N73" s="5">
        <f t="shared" si="30"/>
        <v>0</v>
      </c>
      <c r="O73" s="5">
        <f t="shared" si="30"/>
        <v>0</v>
      </c>
    </row>
    <row r="74" spans="1:15" s="2" customFormat="1" ht="20.25" customHeight="1" x14ac:dyDescent="0.2">
      <c r="A74" s="35" t="s">
        <v>102</v>
      </c>
      <c r="B74" s="35" t="s">
        <v>25</v>
      </c>
      <c r="C74" s="14" t="s">
        <v>4</v>
      </c>
      <c r="D74" s="5">
        <f t="shared" si="1"/>
        <v>2566374.2400000002</v>
      </c>
      <c r="E74" s="5">
        <f>E75+E76+E77+E78</f>
        <v>182613</v>
      </c>
      <c r="F74" s="5">
        <f t="shared" ref="F74:O74" si="31">F75+F76+F77+F78</f>
        <v>204548.37</v>
      </c>
      <c r="G74" s="5">
        <f t="shared" si="31"/>
        <v>198829.76</v>
      </c>
      <c r="H74" s="5">
        <f t="shared" si="31"/>
        <v>279306.40000000002</v>
      </c>
      <c r="I74" s="5">
        <f t="shared" si="31"/>
        <v>18.3</v>
      </c>
      <c r="J74" s="5">
        <f t="shared" si="31"/>
        <v>1067.4100000000001</v>
      </c>
      <c r="K74" s="5">
        <f t="shared" si="31"/>
        <v>61000</v>
      </c>
      <c r="L74" s="5">
        <f t="shared" si="31"/>
        <v>423000</v>
      </c>
      <c r="M74" s="5">
        <f t="shared" si="31"/>
        <v>427923.08</v>
      </c>
      <c r="N74" s="5">
        <f t="shared" si="31"/>
        <v>487700.79</v>
      </c>
      <c r="O74" s="5">
        <f t="shared" si="31"/>
        <v>300367.13</v>
      </c>
    </row>
    <row r="75" spans="1:15" s="2" customFormat="1" ht="28.5" customHeight="1" x14ac:dyDescent="0.2">
      <c r="A75" s="36"/>
      <c r="B75" s="36"/>
      <c r="C75" s="14" t="s">
        <v>2</v>
      </c>
      <c r="D75" s="5">
        <f t="shared" si="1"/>
        <v>1697190.94</v>
      </c>
      <c r="E75" s="5">
        <f>E82+E87+E92+E97+E102+E107+E112+E117+E122+E127+E132</f>
        <v>0</v>
      </c>
      <c r="F75" s="5">
        <f t="shared" ref="F75:I75" si="32">F82+F87+F92+F97+F102+F107+F112+F117+F122+F127+F132</f>
        <v>173865.47</v>
      </c>
      <c r="G75" s="5">
        <f t="shared" si="32"/>
        <v>130000</v>
      </c>
      <c r="H75" s="5">
        <f t="shared" si="32"/>
        <v>188392.4</v>
      </c>
      <c r="I75" s="5">
        <f t="shared" si="32"/>
        <v>0</v>
      </c>
      <c r="J75" s="5">
        <f>J82+J87+J92+J97+J102+J107+J112+J117+J122+J127+J132+J137+J142+J147</f>
        <v>0</v>
      </c>
      <c r="K75" s="5">
        <f>K82+K87+K92+K97+K102+K107+K112+K117+K122+K127+K132+K137+K142+K147</f>
        <v>45900</v>
      </c>
      <c r="L75" s="5">
        <f t="shared" ref="L75:O75" si="33">L82+L87+L92+L97+L102+L107+L112+L117+L122+L127+L132+L137+L142+L147</f>
        <v>325125</v>
      </c>
      <c r="M75" s="5">
        <f t="shared" si="33"/>
        <v>271871.15999999997</v>
      </c>
      <c r="N75" s="5">
        <f t="shared" si="33"/>
        <v>346039.99</v>
      </c>
      <c r="O75" s="5">
        <f t="shared" si="33"/>
        <v>215996.92</v>
      </c>
    </row>
    <row r="76" spans="1:15" s="2" customFormat="1" ht="21" customHeight="1" x14ac:dyDescent="0.2">
      <c r="A76" s="36"/>
      <c r="B76" s="36"/>
      <c r="C76" s="14" t="s">
        <v>3</v>
      </c>
      <c r="D76" s="5">
        <f t="shared" si="1"/>
        <v>523031.27</v>
      </c>
      <c r="E76" s="5">
        <f t="shared" ref="E76:I78" si="34">E83+E88+E93+E98+E103+E108+E113+E118+E123+E128+E133</f>
        <v>66151</v>
      </c>
      <c r="F76" s="5">
        <f t="shared" si="34"/>
        <v>20004.900000000001</v>
      </c>
      <c r="G76" s="5">
        <f t="shared" si="34"/>
        <v>23228.799999999999</v>
      </c>
      <c r="H76" s="5">
        <f t="shared" si="34"/>
        <v>62548.800000000003</v>
      </c>
      <c r="I76" s="5">
        <f t="shared" si="34"/>
        <v>0</v>
      </c>
      <c r="J76" s="5">
        <f>J83+J88+J93+J98+J103+J108+J113+J118+J123+J128+J133+J138+J143+J148</f>
        <v>714</v>
      </c>
      <c r="K76" s="5">
        <f>K83+K88+K93+K98+K103+K108+K113+K118+K123+K128+K133+K138+K143+K148</f>
        <v>10796.5</v>
      </c>
      <c r="L76" s="5">
        <f t="shared" ref="L76:O76" si="35">L83+L88+L93+L98+L103+L108+L113+L118+L123+L128+L133+L138+L143+L148</f>
        <v>69981</v>
      </c>
      <c r="M76" s="5">
        <f t="shared" si="35"/>
        <v>111231.35</v>
      </c>
      <c r="N76" s="5">
        <f t="shared" si="35"/>
        <v>99277.53</v>
      </c>
      <c r="O76" s="5">
        <f t="shared" si="35"/>
        <v>59097.39</v>
      </c>
    </row>
    <row r="77" spans="1:15" s="2" customFormat="1" ht="36" customHeight="1" x14ac:dyDescent="0.2">
      <c r="A77" s="36"/>
      <c r="B77" s="36"/>
      <c r="C77" s="14" t="s">
        <v>19</v>
      </c>
      <c r="D77" s="5">
        <f t="shared" ref="D77:D180" si="36">SUM(E77:O77)</f>
        <v>346152.03</v>
      </c>
      <c r="E77" s="5">
        <f>E84+E89+E94+E99+E104+E109+E114+E119+E124+E129+E134+E80</f>
        <v>116462</v>
      </c>
      <c r="F77" s="5">
        <f t="shared" ref="F77:I77" si="37">F84+F89+F94+F99+F104+F109+F114+F119+F124+F129+F134+F80</f>
        <v>10678</v>
      </c>
      <c r="G77" s="5">
        <f t="shared" si="37"/>
        <v>45600.959999999999</v>
      </c>
      <c r="H77" s="5">
        <f t="shared" si="37"/>
        <v>28365.200000000001</v>
      </c>
      <c r="I77" s="5">
        <f t="shared" si="37"/>
        <v>18.3</v>
      </c>
      <c r="J77" s="5">
        <f>J84+J89+J94+J99+J104+J109+J114+J119+J124+J129+J134+J80+J139+J144+J149</f>
        <v>353.41</v>
      </c>
      <c r="K77" s="5">
        <f>K84+K89+K94+K99+K104+K109+K114+K119+K124+K129+K134+K80+K139+K144+K149</f>
        <v>4303.5</v>
      </c>
      <c r="L77" s="5">
        <f t="shared" ref="L77:O77" si="38">L84+L89+L94+L99+L104+L109+L114+L119+L124+L129+L134+L80+L139+L144+L149</f>
        <v>27894</v>
      </c>
      <c r="M77" s="5">
        <f t="shared" si="38"/>
        <v>44820.57</v>
      </c>
      <c r="N77" s="5">
        <f t="shared" si="38"/>
        <v>42383.27</v>
      </c>
      <c r="O77" s="5">
        <f t="shared" si="38"/>
        <v>25272.82</v>
      </c>
    </row>
    <row r="78" spans="1:15" s="2" customFormat="1" ht="28.5" customHeight="1" x14ac:dyDescent="0.2">
      <c r="A78" s="37"/>
      <c r="B78" s="37"/>
      <c r="C78" s="14" t="s">
        <v>9</v>
      </c>
      <c r="D78" s="5">
        <f t="shared" si="36"/>
        <v>0</v>
      </c>
      <c r="E78" s="5">
        <f t="shared" si="34"/>
        <v>0</v>
      </c>
      <c r="F78" s="5">
        <f t="shared" si="34"/>
        <v>0</v>
      </c>
      <c r="G78" s="5">
        <f t="shared" si="34"/>
        <v>0</v>
      </c>
      <c r="H78" s="5">
        <f t="shared" si="34"/>
        <v>0</v>
      </c>
      <c r="I78" s="5">
        <f t="shared" si="34"/>
        <v>0</v>
      </c>
      <c r="J78" s="5">
        <f>J85+J90+J95+J100+J105+J110+J115+J120+J125+J130+J135+J140+J145+J150</f>
        <v>0</v>
      </c>
      <c r="K78" s="5">
        <f>K85+K90+K95+K100+K105+K110+K115+K120+K125+K130+K135+K140+K145+K150</f>
        <v>0</v>
      </c>
      <c r="L78" s="5">
        <f t="shared" ref="L78:O78" si="39">L85+L90+L95+L100+L105+L110+L115+L120+L125+L130+L135+L140+L145+L150</f>
        <v>0</v>
      </c>
      <c r="M78" s="5">
        <f t="shared" si="39"/>
        <v>0</v>
      </c>
      <c r="N78" s="5">
        <f t="shared" si="39"/>
        <v>0</v>
      </c>
      <c r="O78" s="5">
        <f t="shared" si="39"/>
        <v>0</v>
      </c>
    </row>
    <row r="79" spans="1:15" s="2" customFormat="1" ht="32.25" customHeight="1" x14ac:dyDescent="0.2">
      <c r="A79" s="35" t="s">
        <v>103</v>
      </c>
      <c r="B79" s="35" t="s">
        <v>154</v>
      </c>
      <c r="C79" s="14" t="s">
        <v>48</v>
      </c>
      <c r="D79" s="5">
        <f t="shared" si="36"/>
        <v>24828</v>
      </c>
      <c r="E79" s="5">
        <f t="shared" ref="E79:O79" si="40">SUM(E80)</f>
        <v>24828</v>
      </c>
      <c r="F79" s="5">
        <f t="shared" si="40"/>
        <v>0</v>
      </c>
      <c r="G79" s="5">
        <f t="shared" si="40"/>
        <v>0</v>
      </c>
      <c r="H79" s="5">
        <f t="shared" si="40"/>
        <v>0</v>
      </c>
      <c r="I79" s="5">
        <f t="shared" si="40"/>
        <v>0</v>
      </c>
      <c r="J79" s="5">
        <f t="shared" si="40"/>
        <v>0</v>
      </c>
      <c r="K79" s="5">
        <f t="shared" si="40"/>
        <v>0</v>
      </c>
      <c r="L79" s="5">
        <f t="shared" si="40"/>
        <v>0</v>
      </c>
      <c r="M79" s="5">
        <f t="shared" si="40"/>
        <v>0</v>
      </c>
      <c r="N79" s="5">
        <f t="shared" si="40"/>
        <v>0</v>
      </c>
      <c r="O79" s="5">
        <f t="shared" si="40"/>
        <v>0</v>
      </c>
    </row>
    <row r="80" spans="1:15" s="2" customFormat="1" ht="45.75" customHeight="1" x14ac:dyDescent="0.2">
      <c r="A80" s="37"/>
      <c r="B80" s="37"/>
      <c r="C80" s="14" t="s">
        <v>19</v>
      </c>
      <c r="D80" s="5">
        <f t="shared" si="36"/>
        <v>24828</v>
      </c>
      <c r="E80" s="5">
        <v>24828</v>
      </c>
      <c r="F80" s="5"/>
      <c r="G80" s="5"/>
      <c r="H80" s="5"/>
      <c r="I80" s="5"/>
      <c r="J80" s="5"/>
      <c r="K80" s="5"/>
      <c r="L80" s="14"/>
      <c r="M80" s="14"/>
      <c r="N80" s="14"/>
      <c r="O80" s="14"/>
    </row>
    <row r="81" spans="1:15" s="2" customFormat="1" ht="27.75" customHeight="1" x14ac:dyDescent="0.2">
      <c r="A81" s="35" t="s">
        <v>104</v>
      </c>
      <c r="B81" s="35" t="s">
        <v>71</v>
      </c>
      <c r="C81" s="14" t="s">
        <v>4</v>
      </c>
      <c r="D81" s="5">
        <f t="shared" si="36"/>
        <v>62829</v>
      </c>
      <c r="E81" s="5">
        <f>E82+E83+E84+E85</f>
        <v>62829</v>
      </c>
      <c r="F81" s="5">
        <f t="shared" ref="F81:O81" si="41">F82+F83+F84+F85</f>
        <v>0</v>
      </c>
      <c r="G81" s="5">
        <f t="shared" si="41"/>
        <v>0</v>
      </c>
      <c r="H81" s="5">
        <f t="shared" si="41"/>
        <v>0</v>
      </c>
      <c r="I81" s="5">
        <f t="shared" si="41"/>
        <v>0</v>
      </c>
      <c r="J81" s="5">
        <f t="shared" si="41"/>
        <v>0</v>
      </c>
      <c r="K81" s="5">
        <f t="shared" si="41"/>
        <v>0</v>
      </c>
      <c r="L81" s="5">
        <f t="shared" si="41"/>
        <v>0</v>
      </c>
      <c r="M81" s="5">
        <f t="shared" si="41"/>
        <v>0</v>
      </c>
      <c r="N81" s="5">
        <f t="shared" si="41"/>
        <v>0</v>
      </c>
      <c r="O81" s="5">
        <f t="shared" si="41"/>
        <v>0</v>
      </c>
    </row>
    <row r="82" spans="1:15" s="2" customFormat="1" ht="22.5" customHeight="1" x14ac:dyDescent="0.2">
      <c r="A82" s="36"/>
      <c r="B82" s="36"/>
      <c r="C82" s="14" t="s">
        <v>2</v>
      </c>
      <c r="D82" s="5">
        <f t="shared" si="36"/>
        <v>0</v>
      </c>
      <c r="E82" s="5"/>
      <c r="F82" s="5"/>
      <c r="G82" s="5"/>
      <c r="H82" s="5"/>
      <c r="I82" s="5"/>
      <c r="J82" s="5"/>
      <c r="K82" s="5"/>
      <c r="L82" s="14"/>
      <c r="M82" s="14"/>
      <c r="N82" s="14"/>
      <c r="O82" s="14"/>
    </row>
    <row r="83" spans="1:15" s="2" customFormat="1" ht="21" customHeight="1" x14ac:dyDescent="0.2">
      <c r="A83" s="36"/>
      <c r="B83" s="36"/>
      <c r="C83" s="14" t="s">
        <v>3</v>
      </c>
      <c r="D83" s="5">
        <f t="shared" si="36"/>
        <v>33735</v>
      </c>
      <c r="E83" s="5">
        <v>33735</v>
      </c>
      <c r="F83" s="5"/>
      <c r="G83" s="5"/>
      <c r="H83" s="5"/>
      <c r="I83" s="5"/>
      <c r="J83" s="5"/>
      <c r="K83" s="5"/>
      <c r="L83" s="14"/>
      <c r="M83" s="14"/>
      <c r="N83" s="14"/>
      <c r="O83" s="14"/>
    </row>
    <row r="84" spans="1:15" s="2" customFormat="1" ht="36" customHeight="1" x14ac:dyDescent="0.2">
      <c r="A84" s="36"/>
      <c r="B84" s="36"/>
      <c r="C84" s="14" t="s">
        <v>19</v>
      </c>
      <c r="D84" s="5">
        <f t="shared" si="36"/>
        <v>29094</v>
      </c>
      <c r="E84" s="5">
        <v>29094</v>
      </c>
      <c r="F84" s="5"/>
      <c r="G84" s="5"/>
      <c r="H84" s="5"/>
      <c r="I84" s="5"/>
      <c r="J84" s="5"/>
      <c r="K84" s="5"/>
      <c r="L84" s="14"/>
      <c r="M84" s="14"/>
      <c r="N84" s="14"/>
      <c r="O84" s="14"/>
    </row>
    <row r="85" spans="1:15" s="2" customFormat="1" ht="15" customHeight="1" x14ac:dyDescent="0.2">
      <c r="A85" s="37"/>
      <c r="B85" s="37"/>
      <c r="C85" s="14" t="s">
        <v>9</v>
      </c>
      <c r="D85" s="5">
        <f t="shared" si="36"/>
        <v>0</v>
      </c>
      <c r="E85" s="5"/>
      <c r="F85" s="5"/>
      <c r="G85" s="5"/>
      <c r="H85" s="5"/>
      <c r="I85" s="5"/>
      <c r="J85" s="5"/>
      <c r="K85" s="5"/>
      <c r="L85" s="14"/>
      <c r="M85" s="14"/>
      <c r="N85" s="14"/>
      <c r="O85" s="14"/>
    </row>
    <row r="86" spans="1:15" s="2" customFormat="1" ht="20.25" customHeight="1" x14ac:dyDescent="0.2">
      <c r="A86" s="35" t="s">
        <v>105</v>
      </c>
      <c r="B86" s="35" t="s">
        <v>72</v>
      </c>
      <c r="C86" s="14" t="s">
        <v>4</v>
      </c>
      <c r="D86" s="5">
        <f t="shared" si="36"/>
        <v>94439</v>
      </c>
      <c r="E86" s="5">
        <f>E87+E88+E89+E90</f>
        <v>94439</v>
      </c>
      <c r="F86" s="5">
        <f t="shared" ref="F86:O86" si="42">F87+F88+F89+F90</f>
        <v>0</v>
      </c>
      <c r="G86" s="5">
        <f t="shared" si="42"/>
        <v>0</v>
      </c>
      <c r="H86" s="5">
        <f t="shared" si="42"/>
        <v>0</v>
      </c>
      <c r="I86" s="5">
        <f t="shared" si="42"/>
        <v>0</v>
      </c>
      <c r="J86" s="5">
        <f t="shared" si="42"/>
        <v>0</v>
      </c>
      <c r="K86" s="5">
        <f t="shared" si="42"/>
        <v>0</v>
      </c>
      <c r="L86" s="5">
        <f t="shared" si="42"/>
        <v>0</v>
      </c>
      <c r="M86" s="5">
        <f t="shared" si="42"/>
        <v>0</v>
      </c>
      <c r="N86" s="5">
        <f t="shared" si="42"/>
        <v>0</v>
      </c>
      <c r="O86" s="5">
        <f t="shared" si="42"/>
        <v>0</v>
      </c>
    </row>
    <row r="87" spans="1:15" s="2" customFormat="1" ht="27" customHeight="1" x14ac:dyDescent="0.2">
      <c r="A87" s="36"/>
      <c r="B87" s="36"/>
      <c r="C87" s="14" t="s">
        <v>2</v>
      </c>
      <c r="D87" s="5">
        <f t="shared" si="36"/>
        <v>0</v>
      </c>
      <c r="E87" s="5"/>
      <c r="F87" s="5"/>
      <c r="G87" s="5"/>
      <c r="H87" s="5"/>
      <c r="I87" s="5"/>
      <c r="J87" s="5"/>
      <c r="K87" s="5"/>
      <c r="L87" s="14"/>
      <c r="M87" s="14"/>
      <c r="N87" s="14"/>
      <c r="O87" s="14"/>
    </row>
    <row r="88" spans="1:15" s="2" customFormat="1" ht="18" customHeight="1" x14ac:dyDescent="0.2">
      <c r="A88" s="36"/>
      <c r="B88" s="36"/>
      <c r="C88" s="14" t="s">
        <v>3</v>
      </c>
      <c r="D88" s="5">
        <f t="shared" si="36"/>
        <v>32416</v>
      </c>
      <c r="E88" s="5">
        <v>32416</v>
      </c>
      <c r="F88" s="5"/>
      <c r="G88" s="5"/>
      <c r="H88" s="5"/>
      <c r="I88" s="5"/>
      <c r="J88" s="5"/>
      <c r="K88" s="5"/>
      <c r="L88" s="14"/>
      <c r="M88" s="14"/>
      <c r="N88" s="14"/>
      <c r="O88" s="14"/>
    </row>
    <row r="89" spans="1:15" s="2" customFormat="1" ht="43.5" customHeight="1" x14ac:dyDescent="0.2">
      <c r="A89" s="36"/>
      <c r="B89" s="36"/>
      <c r="C89" s="14" t="s">
        <v>19</v>
      </c>
      <c r="D89" s="5">
        <f t="shared" si="36"/>
        <v>62023</v>
      </c>
      <c r="E89" s="5">
        <v>62023</v>
      </c>
      <c r="F89" s="5"/>
      <c r="G89" s="5"/>
      <c r="H89" s="5"/>
      <c r="I89" s="5"/>
      <c r="J89" s="5"/>
      <c r="K89" s="5"/>
      <c r="L89" s="14"/>
      <c r="M89" s="14"/>
      <c r="N89" s="14"/>
      <c r="O89" s="14"/>
    </row>
    <row r="90" spans="1:15" s="2" customFormat="1" ht="28.5" customHeight="1" x14ac:dyDescent="0.2">
      <c r="A90" s="37"/>
      <c r="B90" s="37"/>
      <c r="C90" s="14" t="s">
        <v>9</v>
      </c>
      <c r="D90" s="5">
        <f t="shared" si="36"/>
        <v>0</v>
      </c>
      <c r="E90" s="5"/>
      <c r="F90" s="5"/>
      <c r="G90" s="5"/>
      <c r="H90" s="5"/>
      <c r="I90" s="5"/>
      <c r="J90" s="5"/>
      <c r="K90" s="5"/>
      <c r="L90" s="14"/>
      <c r="M90" s="14"/>
      <c r="N90" s="14"/>
      <c r="O90" s="14"/>
    </row>
    <row r="91" spans="1:15" s="2" customFormat="1" ht="22.5" customHeight="1" x14ac:dyDescent="0.2">
      <c r="A91" s="35" t="s">
        <v>106</v>
      </c>
      <c r="B91" s="35" t="s">
        <v>78</v>
      </c>
      <c r="C91" s="14" t="s">
        <v>4</v>
      </c>
      <c r="D91" s="5">
        <f t="shared" si="36"/>
        <v>96703.5</v>
      </c>
      <c r="E91" s="5">
        <f>E92+E93+E94+E95</f>
        <v>517</v>
      </c>
      <c r="F91" s="5">
        <f t="shared" ref="F91:O91" si="43">F92+F93+F94+F95</f>
        <v>94117.8</v>
      </c>
      <c r="G91" s="5">
        <f t="shared" si="43"/>
        <v>2068.6999999999998</v>
      </c>
      <c r="H91" s="5">
        <f t="shared" si="43"/>
        <v>0</v>
      </c>
      <c r="I91" s="5">
        <f t="shared" si="43"/>
        <v>0</v>
      </c>
      <c r="J91" s="5">
        <f t="shared" si="43"/>
        <v>0</v>
      </c>
      <c r="K91" s="5">
        <f t="shared" si="43"/>
        <v>0</v>
      </c>
      <c r="L91" s="5">
        <f t="shared" si="43"/>
        <v>0</v>
      </c>
      <c r="M91" s="5">
        <f t="shared" si="43"/>
        <v>0</v>
      </c>
      <c r="N91" s="5">
        <f t="shared" si="43"/>
        <v>0</v>
      </c>
      <c r="O91" s="5">
        <f t="shared" si="43"/>
        <v>0</v>
      </c>
    </row>
    <row r="92" spans="1:15" s="2" customFormat="1" ht="15.75" customHeight="1" x14ac:dyDescent="0.2">
      <c r="A92" s="36"/>
      <c r="B92" s="36"/>
      <c r="C92" s="14" t="s">
        <v>2</v>
      </c>
      <c r="D92" s="5">
        <f t="shared" si="36"/>
        <v>80000</v>
      </c>
      <c r="E92" s="5"/>
      <c r="F92" s="5">
        <v>80000</v>
      </c>
      <c r="G92" s="5"/>
      <c r="H92" s="5"/>
      <c r="I92" s="5"/>
      <c r="J92" s="5"/>
      <c r="K92" s="5"/>
      <c r="L92" s="14"/>
      <c r="M92" s="14"/>
      <c r="N92" s="14"/>
      <c r="O92" s="14"/>
    </row>
    <row r="93" spans="1:15" s="2" customFormat="1" ht="18" customHeight="1" x14ac:dyDescent="0.2">
      <c r="A93" s="36"/>
      <c r="B93" s="36"/>
      <c r="C93" s="14" t="s">
        <v>3</v>
      </c>
      <c r="D93" s="5">
        <f t="shared" si="36"/>
        <v>9204.7999999999993</v>
      </c>
      <c r="E93" s="5"/>
      <c r="F93" s="5">
        <v>9204.7999999999993</v>
      </c>
      <c r="G93" s="5"/>
      <c r="H93" s="5"/>
      <c r="I93" s="5"/>
      <c r="J93" s="5"/>
      <c r="K93" s="5"/>
      <c r="L93" s="14"/>
      <c r="M93" s="14"/>
      <c r="N93" s="14"/>
      <c r="O93" s="14"/>
    </row>
    <row r="94" spans="1:15" s="2" customFormat="1" ht="45" customHeight="1" x14ac:dyDescent="0.2">
      <c r="A94" s="36"/>
      <c r="B94" s="36"/>
      <c r="C94" s="14" t="s">
        <v>19</v>
      </c>
      <c r="D94" s="5">
        <f t="shared" si="36"/>
        <v>7498.7</v>
      </c>
      <c r="E94" s="5">
        <v>517</v>
      </c>
      <c r="F94" s="5">
        <v>4913</v>
      </c>
      <c r="G94" s="5">
        <v>2068.6999999999998</v>
      </c>
      <c r="H94" s="5"/>
      <c r="I94" s="5"/>
      <c r="J94" s="5"/>
      <c r="K94" s="5"/>
      <c r="L94" s="14"/>
      <c r="M94" s="14"/>
      <c r="N94" s="14"/>
      <c r="O94" s="14"/>
    </row>
    <row r="95" spans="1:15" s="2" customFormat="1" ht="30" customHeight="1" x14ac:dyDescent="0.2">
      <c r="A95" s="37"/>
      <c r="B95" s="37"/>
      <c r="C95" s="14" t="s">
        <v>9</v>
      </c>
      <c r="D95" s="5">
        <f t="shared" si="36"/>
        <v>0</v>
      </c>
      <c r="E95" s="5"/>
      <c r="F95" s="5"/>
      <c r="G95" s="5"/>
      <c r="H95" s="5"/>
      <c r="I95" s="5"/>
      <c r="J95" s="5"/>
      <c r="K95" s="5"/>
      <c r="L95" s="14"/>
      <c r="M95" s="14"/>
      <c r="N95" s="14"/>
      <c r="O95" s="14"/>
    </row>
    <row r="96" spans="1:15" s="2" customFormat="1" ht="21" customHeight="1" x14ac:dyDescent="0.2">
      <c r="A96" s="35" t="s">
        <v>107</v>
      </c>
      <c r="B96" s="35" t="s">
        <v>79</v>
      </c>
      <c r="C96" s="14" t="s">
        <v>4</v>
      </c>
      <c r="D96" s="5">
        <f t="shared" si="36"/>
        <v>143081.17000000001</v>
      </c>
      <c r="E96" s="5">
        <f>E97+E98+E99+E100</f>
        <v>0</v>
      </c>
      <c r="F96" s="5">
        <f t="shared" ref="F96:O96" si="44">F97+F98+F99+F100</f>
        <v>110430.57</v>
      </c>
      <c r="G96" s="5">
        <f t="shared" si="44"/>
        <v>32650.6</v>
      </c>
      <c r="H96" s="5">
        <f t="shared" si="44"/>
        <v>0</v>
      </c>
      <c r="I96" s="5">
        <f t="shared" si="44"/>
        <v>0</v>
      </c>
      <c r="J96" s="5">
        <f t="shared" si="44"/>
        <v>0</v>
      </c>
      <c r="K96" s="5">
        <f t="shared" si="44"/>
        <v>0</v>
      </c>
      <c r="L96" s="5">
        <f t="shared" si="44"/>
        <v>0</v>
      </c>
      <c r="M96" s="5">
        <f t="shared" si="44"/>
        <v>0</v>
      </c>
      <c r="N96" s="5">
        <f t="shared" si="44"/>
        <v>0</v>
      </c>
      <c r="O96" s="5">
        <f t="shared" si="44"/>
        <v>0</v>
      </c>
    </row>
    <row r="97" spans="1:15" s="2" customFormat="1" ht="21.75" customHeight="1" x14ac:dyDescent="0.2">
      <c r="A97" s="36"/>
      <c r="B97" s="36"/>
      <c r="C97" s="14" t="s">
        <v>2</v>
      </c>
      <c r="D97" s="5">
        <f t="shared" si="36"/>
        <v>93865.47</v>
      </c>
      <c r="E97" s="5"/>
      <c r="F97" s="5">
        <v>93865.47</v>
      </c>
      <c r="G97" s="5"/>
      <c r="H97" s="5"/>
      <c r="I97" s="5"/>
      <c r="J97" s="5"/>
      <c r="K97" s="5"/>
      <c r="L97" s="14"/>
      <c r="M97" s="14"/>
      <c r="N97" s="14"/>
      <c r="O97" s="14"/>
    </row>
    <row r="98" spans="1:15" s="2" customFormat="1" ht="18.75" customHeight="1" x14ac:dyDescent="0.2">
      <c r="A98" s="36"/>
      <c r="B98" s="36"/>
      <c r="C98" s="14" t="s">
        <v>3</v>
      </c>
      <c r="D98" s="5">
        <f t="shared" si="36"/>
        <v>10800.1</v>
      </c>
      <c r="E98" s="5"/>
      <c r="F98" s="5">
        <f>10800+0.1</f>
        <v>10800.1</v>
      </c>
      <c r="G98" s="5"/>
      <c r="H98" s="5"/>
      <c r="I98" s="5"/>
      <c r="J98" s="5"/>
      <c r="K98" s="5"/>
      <c r="L98" s="14"/>
      <c r="M98" s="14"/>
      <c r="N98" s="14"/>
      <c r="O98" s="14"/>
    </row>
    <row r="99" spans="1:15" s="2" customFormat="1" ht="33" customHeight="1" x14ac:dyDescent="0.2">
      <c r="A99" s="36"/>
      <c r="B99" s="36"/>
      <c r="C99" s="14" t="s">
        <v>19</v>
      </c>
      <c r="D99" s="5">
        <f t="shared" si="36"/>
        <v>38415.599999999999</v>
      </c>
      <c r="E99" s="5"/>
      <c r="F99" s="5">
        <v>5765</v>
      </c>
      <c r="G99" s="5">
        <v>32650.6</v>
      </c>
      <c r="H99" s="5"/>
      <c r="I99" s="5"/>
      <c r="J99" s="5"/>
      <c r="K99" s="5"/>
      <c r="L99" s="14"/>
      <c r="M99" s="14"/>
      <c r="N99" s="14"/>
      <c r="O99" s="14"/>
    </row>
    <row r="100" spans="1:15" s="2" customFormat="1" ht="19.5" customHeight="1" x14ac:dyDescent="0.2">
      <c r="A100" s="37"/>
      <c r="B100" s="37"/>
      <c r="C100" s="14" t="s">
        <v>9</v>
      </c>
      <c r="D100" s="5">
        <f t="shared" si="36"/>
        <v>0</v>
      </c>
      <c r="E100" s="5"/>
      <c r="F100" s="5"/>
      <c r="G100" s="5"/>
      <c r="H100" s="5"/>
      <c r="I100" s="5"/>
      <c r="J100" s="5"/>
      <c r="K100" s="5"/>
      <c r="L100" s="14"/>
      <c r="M100" s="14"/>
      <c r="N100" s="14"/>
      <c r="O100" s="14"/>
    </row>
    <row r="101" spans="1:15" s="2" customFormat="1" ht="30" customHeight="1" x14ac:dyDescent="0.2">
      <c r="A101" s="35" t="s">
        <v>108</v>
      </c>
      <c r="B101" s="35" t="s">
        <v>160</v>
      </c>
      <c r="C101" s="14" t="s">
        <v>4</v>
      </c>
      <c r="D101" s="5">
        <f t="shared" si="36"/>
        <v>197491.96</v>
      </c>
      <c r="E101" s="5">
        <f>E102+E103+E104+E105</f>
        <v>0</v>
      </c>
      <c r="F101" s="5">
        <f t="shared" ref="F101:O101" si="45">F102+F103+F104+F105</f>
        <v>0</v>
      </c>
      <c r="G101" s="5">
        <f t="shared" si="45"/>
        <v>80459.86</v>
      </c>
      <c r="H101" s="5">
        <f t="shared" si="45"/>
        <v>117032</v>
      </c>
      <c r="I101" s="5">
        <f t="shared" si="45"/>
        <v>0.1</v>
      </c>
      <c r="J101" s="5">
        <f t="shared" si="45"/>
        <v>0</v>
      </c>
      <c r="K101" s="5">
        <f t="shared" si="45"/>
        <v>0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</v>
      </c>
    </row>
    <row r="102" spans="1:15" s="2" customFormat="1" ht="30" customHeight="1" x14ac:dyDescent="0.2">
      <c r="A102" s="36"/>
      <c r="B102" s="36"/>
      <c r="C102" s="14" t="s">
        <v>2</v>
      </c>
      <c r="D102" s="5">
        <f t="shared" si="36"/>
        <v>151922.4</v>
      </c>
      <c r="E102" s="5"/>
      <c r="F102" s="5"/>
      <c r="G102" s="5">
        <v>70000</v>
      </c>
      <c r="H102" s="5">
        <v>81922.399999999994</v>
      </c>
      <c r="I102" s="5"/>
      <c r="J102" s="5"/>
      <c r="K102" s="5"/>
      <c r="L102" s="14"/>
      <c r="M102" s="14"/>
      <c r="N102" s="14"/>
      <c r="O102" s="14"/>
    </row>
    <row r="103" spans="1:15" s="2" customFormat="1" ht="30" customHeight="1" x14ac:dyDescent="0.2">
      <c r="A103" s="36"/>
      <c r="B103" s="36"/>
      <c r="C103" s="14" t="s">
        <v>3</v>
      </c>
      <c r="D103" s="5">
        <f t="shared" si="36"/>
        <v>31278.6</v>
      </c>
      <c r="E103" s="5"/>
      <c r="F103" s="5"/>
      <c r="G103" s="5">
        <v>7123.2</v>
      </c>
      <c r="H103" s="5">
        <v>24155.4</v>
      </c>
      <c r="I103" s="5"/>
      <c r="J103" s="5"/>
      <c r="K103" s="5"/>
      <c r="L103" s="14"/>
      <c r="M103" s="14"/>
      <c r="N103" s="14"/>
      <c r="O103" s="14"/>
    </row>
    <row r="104" spans="1:15" s="2" customFormat="1" ht="30" customHeight="1" x14ac:dyDescent="0.2">
      <c r="A104" s="36"/>
      <c r="B104" s="36"/>
      <c r="C104" s="14" t="s">
        <v>19</v>
      </c>
      <c r="D104" s="5">
        <f t="shared" si="36"/>
        <v>14290.96</v>
      </c>
      <c r="E104" s="5"/>
      <c r="F104" s="5"/>
      <c r="G104" s="5">
        <v>3336.66</v>
      </c>
      <c r="H104" s="5">
        <v>10954.2</v>
      </c>
      <c r="I104" s="5">
        <v>0.1</v>
      </c>
      <c r="J104" s="5"/>
      <c r="K104" s="5"/>
      <c r="L104" s="14"/>
      <c r="M104" s="14"/>
      <c r="N104" s="14"/>
      <c r="O104" s="14"/>
    </row>
    <row r="105" spans="1:15" s="2" customFormat="1" ht="30" customHeight="1" x14ac:dyDescent="0.2">
      <c r="A105" s="37"/>
      <c r="B105" s="37"/>
      <c r="C105" s="14" t="s">
        <v>9</v>
      </c>
      <c r="D105" s="5">
        <f t="shared" si="36"/>
        <v>0</v>
      </c>
      <c r="E105" s="5"/>
      <c r="F105" s="5"/>
      <c r="G105" s="5"/>
      <c r="H105" s="5"/>
      <c r="I105" s="5"/>
      <c r="J105" s="5"/>
      <c r="K105" s="5"/>
      <c r="L105" s="14"/>
      <c r="M105" s="14"/>
      <c r="N105" s="14"/>
      <c r="O105" s="14"/>
    </row>
    <row r="106" spans="1:15" s="2" customFormat="1" ht="21.75" customHeight="1" x14ac:dyDescent="0.2">
      <c r="A106" s="35" t="s">
        <v>109</v>
      </c>
      <c r="B106" s="35" t="s">
        <v>76</v>
      </c>
      <c r="C106" s="14" t="s">
        <v>4</v>
      </c>
      <c r="D106" s="5">
        <f t="shared" si="36"/>
        <v>246012.01</v>
      </c>
      <c r="E106" s="5">
        <f>E107+E108+E109+E110</f>
        <v>0</v>
      </c>
      <c r="F106" s="5">
        <f t="shared" ref="F106:O106" si="46">F107+F108+F109+F110</f>
        <v>0</v>
      </c>
      <c r="G106" s="5">
        <f t="shared" si="46"/>
        <v>83650.600000000006</v>
      </c>
      <c r="H106" s="5">
        <f t="shared" si="46"/>
        <v>162274.4</v>
      </c>
      <c r="I106" s="5">
        <f t="shared" si="46"/>
        <v>18.2</v>
      </c>
      <c r="J106" s="5">
        <f t="shared" si="46"/>
        <v>68.81</v>
      </c>
      <c r="K106" s="5">
        <f t="shared" si="46"/>
        <v>0</v>
      </c>
      <c r="L106" s="5">
        <f t="shared" si="46"/>
        <v>0</v>
      </c>
      <c r="M106" s="5">
        <f t="shared" si="46"/>
        <v>0</v>
      </c>
      <c r="N106" s="5">
        <f t="shared" si="46"/>
        <v>0</v>
      </c>
      <c r="O106" s="5">
        <f t="shared" si="46"/>
        <v>0</v>
      </c>
    </row>
    <row r="107" spans="1:15" s="2" customFormat="1" ht="21.75" customHeight="1" x14ac:dyDescent="0.2">
      <c r="A107" s="36"/>
      <c r="B107" s="36"/>
      <c r="C107" s="14" t="s">
        <v>2</v>
      </c>
      <c r="D107" s="5">
        <f t="shared" si="36"/>
        <v>166470</v>
      </c>
      <c r="E107" s="5"/>
      <c r="F107" s="5"/>
      <c r="G107" s="5">
        <v>60000</v>
      </c>
      <c r="H107" s="26">
        <v>106470</v>
      </c>
      <c r="I107" s="5"/>
      <c r="J107" s="5"/>
      <c r="K107" s="5"/>
      <c r="L107" s="14"/>
      <c r="M107" s="14"/>
      <c r="N107" s="14"/>
      <c r="O107" s="14"/>
    </row>
    <row r="108" spans="1:15" s="2" customFormat="1" ht="30" customHeight="1" x14ac:dyDescent="0.2">
      <c r="A108" s="36"/>
      <c r="B108" s="36"/>
      <c r="C108" s="14" t="s">
        <v>3</v>
      </c>
      <c r="D108" s="5">
        <f t="shared" si="36"/>
        <v>54499</v>
      </c>
      <c r="E108" s="5"/>
      <c r="F108" s="5"/>
      <c r="G108" s="5">
        <v>16105.6</v>
      </c>
      <c r="H108" s="26">
        <v>38393.4</v>
      </c>
      <c r="I108" s="5"/>
      <c r="J108" s="5"/>
      <c r="K108" s="5"/>
      <c r="L108" s="14"/>
      <c r="M108" s="14"/>
      <c r="N108" s="14"/>
      <c r="O108" s="14"/>
    </row>
    <row r="109" spans="1:15" s="2" customFormat="1" ht="30" customHeight="1" x14ac:dyDescent="0.2">
      <c r="A109" s="36"/>
      <c r="B109" s="36"/>
      <c r="C109" s="14" t="s">
        <v>19</v>
      </c>
      <c r="D109" s="5">
        <f t="shared" si="36"/>
        <v>25043.01</v>
      </c>
      <c r="E109" s="5"/>
      <c r="F109" s="5"/>
      <c r="G109" s="5">
        <v>7545</v>
      </c>
      <c r="H109" s="26">
        <v>17411</v>
      </c>
      <c r="I109" s="5">
        <v>18.2</v>
      </c>
      <c r="J109" s="5">
        <v>68.81</v>
      </c>
      <c r="K109" s="5"/>
      <c r="L109" s="14"/>
      <c r="M109" s="14"/>
      <c r="N109" s="14"/>
      <c r="O109" s="14"/>
    </row>
    <row r="110" spans="1:15" s="2" customFormat="1" ht="23.25" customHeight="1" x14ac:dyDescent="0.2">
      <c r="A110" s="37"/>
      <c r="B110" s="37"/>
      <c r="C110" s="14" t="s">
        <v>9</v>
      </c>
      <c r="D110" s="5">
        <f t="shared" si="36"/>
        <v>0</v>
      </c>
      <c r="E110" s="5"/>
      <c r="F110" s="5"/>
      <c r="G110" s="5"/>
      <c r="H110" s="5"/>
      <c r="I110" s="5"/>
      <c r="J110" s="5"/>
      <c r="K110" s="5"/>
      <c r="L110" s="14"/>
      <c r="M110" s="14"/>
      <c r="N110" s="14"/>
      <c r="O110" s="14"/>
    </row>
    <row r="111" spans="1:15" s="2" customFormat="1" ht="23.25" customHeight="1" x14ac:dyDescent="0.2">
      <c r="A111" s="35" t="s">
        <v>253</v>
      </c>
      <c r="B111" s="35" t="s">
        <v>225</v>
      </c>
      <c r="C111" s="14" t="s">
        <v>4</v>
      </c>
      <c r="D111" s="5">
        <f t="shared" ref="D111:D135" si="47">SUM(E111:O111)</f>
        <v>180000</v>
      </c>
      <c r="E111" s="5"/>
      <c r="F111" s="5"/>
      <c r="G111" s="5"/>
      <c r="H111" s="5"/>
      <c r="I111" s="5"/>
      <c r="J111" s="5">
        <f>SUM(J112:J115)</f>
        <v>0</v>
      </c>
      <c r="K111" s="5">
        <f t="shared" ref="K111:O111" si="48">SUM(K112:K115)</f>
        <v>54000</v>
      </c>
      <c r="L111" s="5">
        <f t="shared" si="48"/>
        <v>126000</v>
      </c>
      <c r="M111" s="5">
        <f t="shared" si="48"/>
        <v>0</v>
      </c>
      <c r="N111" s="5">
        <f t="shared" si="48"/>
        <v>0</v>
      </c>
      <c r="O111" s="5">
        <f t="shared" si="48"/>
        <v>0</v>
      </c>
    </row>
    <row r="112" spans="1:15" s="2" customFormat="1" ht="23.25" customHeight="1" x14ac:dyDescent="0.2">
      <c r="A112" s="36"/>
      <c r="B112" s="36"/>
      <c r="C112" s="14" t="s">
        <v>2</v>
      </c>
      <c r="D112" s="5">
        <f t="shared" si="47"/>
        <v>153000</v>
      </c>
      <c r="E112" s="5"/>
      <c r="F112" s="5"/>
      <c r="G112" s="5"/>
      <c r="H112" s="5"/>
      <c r="I112" s="5"/>
      <c r="J112" s="5"/>
      <c r="K112" s="5">
        <v>45900</v>
      </c>
      <c r="L112" s="14">
        <v>107100</v>
      </c>
      <c r="M112" s="14"/>
      <c r="N112" s="14"/>
      <c r="O112" s="14"/>
    </row>
    <row r="113" spans="1:15" s="2" customFormat="1" ht="23.25" customHeight="1" x14ac:dyDescent="0.2">
      <c r="A113" s="36"/>
      <c r="B113" s="36"/>
      <c r="C113" s="14" t="s">
        <v>3</v>
      </c>
      <c r="D113" s="5">
        <f t="shared" si="47"/>
        <v>19305</v>
      </c>
      <c r="E113" s="5"/>
      <c r="F113" s="5"/>
      <c r="G113" s="5"/>
      <c r="H113" s="5"/>
      <c r="I113" s="5"/>
      <c r="J113" s="5"/>
      <c r="K113" s="5">
        <v>5791.5</v>
      </c>
      <c r="L113" s="14">
        <v>13513.5</v>
      </c>
      <c r="M113" s="14"/>
      <c r="N113" s="14"/>
      <c r="O113" s="14"/>
    </row>
    <row r="114" spans="1:15" s="2" customFormat="1" ht="35.25" customHeight="1" x14ac:dyDescent="0.2">
      <c r="A114" s="36"/>
      <c r="B114" s="36"/>
      <c r="C114" s="14" t="s">
        <v>19</v>
      </c>
      <c r="D114" s="5">
        <f t="shared" si="47"/>
        <v>7695</v>
      </c>
      <c r="E114" s="5"/>
      <c r="F114" s="5"/>
      <c r="G114" s="5"/>
      <c r="H114" s="5"/>
      <c r="I114" s="5"/>
      <c r="J114" s="5"/>
      <c r="K114" s="5">
        <v>2308.5</v>
      </c>
      <c r="L114" s="14">
        <v>5386.5</v>
      </c>
      <c r="M114" s="14"/>
      <c r="N114" s="14"/>
      <c r="O114" s="14"/>
    </row>
    <row r="115" spans="1:15" s="2" customFormat="1" ht="23.25" customHeight="1" x14ac:dyDescent="0.2">
      <c r="A115" s="37"/>
      <c r="B115" s="37"/>
      <c r="C115" s="14" t="s">
        <v>9</v>
      </c>
      <c r="D115" s="5">
        <f t="shared" si="47"/>
        <v>0</v>
      </c>
      <c r="E115" s="5"/>
      <c r="F115" s="5"/>
      <c r="G115" s="5"/>
      <c r="H115" s="5"/>
      <c r="I115" s="5"/>
      <c r="J115" s="5"/>
      <c r="K115" s="5"/>
      <c r="L115" s="14"/>
      <c r="M115" s="14"/>
      <c r="N115" s="14"/>
      <c r="O115" s="14"/>
    </row>
    <row r="116" spans="1:15" s="2" customFormat="1" ht="21" customHeight="1" x14ac:dyDescent="0.2">
      <c r="A116" s="35" t="s">
        <v>254</v>
      </c>
      <c r="B116" s="35" t="s">
        <v>287</v>
      </c>
      <c r="C116" s="14" t="s">
        <v>4</v>
      </c>
      <c r="D116" s="5">
        <f t="shared" si="47"/>
        <v>140000</v>
      </c>
      <c r="E116" s="5">
        <f t="shared" ref="E116:M116" si="49">E117+E118+E119+E120</f>
        <v>0</v>
      </c>
      <c r="F116" s="5">
        <f t="shared" si="49"/>
        <v>0</v>
      </c>
      <c r="G116" s="5">
        <f t="shared" si="49"/>
        <v>0</v>
      </c>
      <c r="H116" s="5">
        <f t="shared" si="49"/>
        <v>0</v>
      </c>
      <c r="I116" s="5">
        <f t="shared" si="49"/>
        <v>0</v>
      </c>
      <c r="J116" s="5">
        <f t="shared" si="49"/>
        <v>0</v>
      </c>
      <c r="K116" s="5">
        <f>K117+K118+K119+K120</f>
        <v>0</v>
      </c>
      <c r="L116" s="5">
        <f t="shared" si="49"/>
        <v>0</v>
      </c>
      <c r="M116" s="5">
        <f t="shared" si="49"/>
        <v>0</v>
      </c>
      <c r="N116" s="5">
        <f>N117+N118+N119+N120</f>
        <v>140000</v>
      </c>
      <c r="O116" s="5">
        <f>O117+O118+O119+O120</f>
        <v>0</v>
      </c>
    </row>
    <row r="117" spans="1:15" s="2" customFormat="1" ht="27.75" customHeight="1" x14ac:dyDescent="0.2">
      <c r="A117" s="36"/>
      <c r="B117" s="36"/>
      <c r="C117" s="14" t="s">
        <v>2</v>
      </c>
      <c r="D117" s="5">
        <f t="shared" si="47"/>
        <v>98000</v>
      </c>
      <c r="E117" s="5"/>
      <c r="F117" s="5"/>
      <c r="G117" s="5"/>
      <c r="H117" s="5"/>
      <c r="I117" s="5"/>
      <c r="J117" s="5"/>
      <c r="K117" s="5"/>
      <c r="L117" s="14"/>
      <c r="M117" s="14"/>
      <c r="N117" s="5">
        <v>98000</v>
      </c>
      <c r="O117" s="14"/>
    </row>
    <row r="118" spans="1:15" s="2" customFormat="1" ht="24.75" customHeight="1" x14ac:dyDescent="0.2">
      <c r="A118" s="36"/>
      <c r="B118" s="36"/>
      <c r="C118" s="14" t="s">
        <v>3</v>
      </c>
      <c r="D118" s="5">
        <f t="shared" si="47"/>
        <v>29484</v>
      </c>
      <c r="E118" s="5"/>
      <c r="F118" s="5"/>
      <c r="G118" s="5"/>
      <c r="H118" s="5"/>
      <c r="I118" s="5"/>
      <c r="J118" s="5"/>
      <c r="K118" s="5"/>
      <c r="L118" s="14"/>
      <c r="M118" s="14"/>
      <c r="N118" s="5">
        <v>29484</v>
      </c>
      <c r="O118" s="14"/>
    </row>
    <row r="119" spans="1:15" s="2" customFormat="1" ht="36.75" customHeight="1" x14ac:dyDescent="0.2">
      <c r="A119" s="36"/>
      <c r="B119" s="36"/>
      <c r="C119" s="14" t="s">
        <v>19</v>
      </c>
      <c r="D119" s="5">
        <f t="shared" si="47"/>
        <v>12516</v>
      </c>
      <c r="E119" s="5"/>
      <c r="F119" s="5"/>
      <c r="G119" s="5"/>
      <c r="H119" s="5"/>
      <c r="I119" s="5"/>
      <c r="J119" s="5"/>
      <c r="K119" s="5"/>
      <c r="L119" s="14"/>
      <c r="M119" s="14"/>
      <c r="N119" s="5">
        <v>12516</v>
      </c>
      <c r="O119" s="14"/>
    </row>
    <row r="120" spans="1:15" s="2" customFormat="1" ht="27.75" customHeight="1" x14ac:dyDescent="0.2">
      <c r="A120" s="37"/>
      <c r="B120" s="37"/>
      <c r="C120" s="14" t="s">
        <v>9</v>
      </c>
      <c r="D120" s="5">
        <f t="shared" si="47"/>
        <v>0</v>
      </c>
      <c r="E120" s="5"/>
      <c r="F120" s="5"/>
      <c r="G120" s="5"/>
      <c r="H120" s="5"/>
      <c r="I120" s="5"/>
      <c r="J120" s="5"/>
      <c r="K120" s="5"/>
      <c r="L120" s="14"/>
      <c r="M120" s="14"/>
      <c r="N120" s="14"/>
      <c r="O120" s="14"/>
    </row>
    <row r="121" spans="1:15" s="2" customFormat="1" ht="36.75" customHeight="1" x14ac:dyDescent="0.2">
      <c r="A121" s="35" t="s">
        <v>255</v>
      </c>
      <c r="B121" s="35" t="s">
        <v>274</v>
      </c>
      <c r="C121" s="14" t="s">
        <v>4</v>
      </c>
      <c r="D121" s="5">
        <f t="shared" si="47"/>
        <v>135000</v>
      </c>
      <c r="E121" s="5">
        <f>E122+E123+E124+E125</f>
        <v>0</v>
      </c>
      <c r="F121" s="5">
        <f t="shared" ref="F121:O121" si="50">F122+F123+F124+F125</f>
        <v>0</v>
      </c>
      <c r="G121" s="5">
        <f t="shared" si="50"/>
        <v>0</v>
      </c>
      <c r="H121" s="5">
        <f t="shared" si="50"/>
        <v>0</v>
      </c>
      <c r="I121" s="5">
        <f t="shared" si="50"/>
        <v>0</v>
      </c>
      <c r="J121" s="5">
        <f t="shared" si="50"/>
        <v>0</v>
      </c>
      <c r="K121" s="5">
        <f t="shared" si="50"/>
        <v>0</v>
      </c>
      <c r="L121" s="5">
        <f t="shared" si="50"/>
        <v>40500</v>
      </c>
      <c r="M121" s="5">
        <f t="shared" si="50"/>
        <v>94500</v>
      </c>
      <c r="N121" s="5">
        <f t="shared" si="50"/>
        <v>0</v>
      </c>
      <c r="O121" s="5">
        <f t="shared" si="50"/>
        <v>0</v>
      </c>
    </row>
    <row r="122" spans="1:15" s="2" customFormat="1" ht="27.75" customHeight="1" x14ac:dyDescent="0.2">
      <c r="A122" s="36"/>
      <c r="B122" s="36"/>
      <c r="C122" s="14" t="s">
        <v>2</v>
      </c>
      <c r="D122" s="5">
        <f t="shared" si="47"/>
        <v>0</v>
      </c>
      <c r="E122" s="5"/>
      <c r="F122" s="5"/>
      <c r="G122" s="5"/>
      <c r="H122" s="5"/>
      <c r="I122" s="5"/>
      <c r="J122" s="5"/>
      <c r="K122" s="5"/>
      <c r="L122" s="14"/>
      <c r="M122" s="14"/>
      <c r="N122" s="14"/>
      <c r="O122" s="14"/>
    </row>
    <row r="123" spans="1:15" s="2" customFormat="1" ht="18.75" customHeight="1" x14ac:dyDescent="0.2">
      <c r="A123" s="36"/>
      <c r="B123" s="36"/>
      <c r="C123" s="14" t="s">
        <v>3</v>
      </c>
      <c r="D123" s="5">
        <f t="shared" si="47"/>
        <v>96525</v>
      </c>
      <c r="E123" s="5"/>
      <c r="F123" s="5"/>
      <c r="G123" s="5"/>
      <c r="H123" s="5"/>
      <c r="I123" s="5"/>
      <c r="J123" s="5"/>
      <c r="K123" s="5"/>
      <c r="L123" s="14">
        <v>28957.5</v>
      </c>
      <c r="M123" s="14">
        <v>67567.5</v>
      </c>
      <c r="N123" s="14"/>
      <c r="O123" s="14"/>
    </row>
    <row r="124" spans="1:15" s="2" customFormat="1" ht="45" customHeight="1" x14ac:dyDescent="0.2">
      <c r="A124" s="36"/>
      <c r="B124" s="36"/>
      <c r="C124" s="14" t="s">
        <v>19</v>
      </c>
      <c r="D124" s="5">
        <f t="shared" si="47"/>
        <v>38475</v>
      </c>
      <c r="E124" s="5"/>
      <c r="F124" s="5"/>
      <c r="G124" s="5"/>
      <c r="H124" s="5"/>
      <c r="I124" s="5"/>
      <c r="J124" s="5"/>
      <c r="K124" s="5"/>
      <c r="L124" s="14">
        <v>11542.5</v>
      </c>
      <c r="M124" s="14">
        <v>26932.5</v>
      </c>
      <c r="N124" s="14"/>
      <c r="O124" s="14"/>
    </row>
    <row r="125" spans="1:15" s="2" customFormat="1" ht="30" customHeight="1" x14ac:dyDescent="0.2">
      <c r="A125" s="37"/>
      <c r="B125" s="37"/>
      <c r="C125" s="14" t="s">
        <v>9</v>
      </c>
      <c r="D125" s="5">
        <f t="shared" si="47"/>
        <v>0</v>
      </c>
      <c r="E125" s="5"/>
      <c r="F125" s="5"/>
      <c r="G125" s="5"/>
      <c r="H125" s="5"/>
      <c r="I125" s="5"/>
      <c r="J125" s="5"/>
      <c r="K125" s="5"/>
      <c r="L125" s="14"/>
      <c r="M125" s="14"/>
      <c r="N125" s="14"/>
      <c r="O125" s="14"/>
    </row>
    <row r="126" spans="1:15" s="2" customFormat="1" ht="23.25" customHeight="1" x14ac:dyDescent="0.2">
      <c r="A126" s="35" t="s">
        <v>256</v>
      </c>
      <c r="B126" s="35" t="s">
        <v>275</v>
      </c>
      <c r="C126" s="14" t="s">
        <v>4</v>
      </c>
      <c r="D126" s="5">
        <f t="shared" si="47"/>
        <v>149991</v>
      </c>
      <c r="E126" s="5">
        <f t="shared" ref="E126:O126" si="51">E127+E128+E129+E130</f>
        <v>0</v>
      </c>
      <c r="F126" s="5">
        <f t="shared" si="51"/>
        <v>0</v>
      </c>
      <c r="G126" s="5">
        <f t="shared" si="51"/>
        <v>0</v>
      </c>
      <c r="H126" s="5">
        <f t="shared" si="51"/>
        <v>0</v>
      </c>
      <c r="I126" s="5">
        <f t="shared" si="51"/>
        <v>0</v>
      </c>
      <c r="J126" s="5">
        <f t="shared" si="51"/>
        <v>0</v>
      </c>
      <c r="K126" s="5">
        <f t="shared" si="51"/>
        <v>0</v>
      </c>
      <c r="L126" s="5">
        <f t="shared" si="51"/>
        <v>0</v>
      </c>
      <c r="M126" s="5">
        <f t="shared" si="51"/>
        <v>0</v>
      </c>
      <c r="N126" s="5">
        <f t="shared" si="51"/>
        <v>67123.87</v>
      </c>
      <c r="O126" s="5">
        <f t="shared" si="51"/>
        <v>82867.13</v>
      </c>
    </row>
    <row r="127" spans="1:15" s="2" customFormat="1" ht="23.25" customHeight="1" x14ac:dyDescent="0.2">
      <c r="A127" s="36"/>
      <c r="B127" s="36"/>
      <c r="C127" s="14" t="s">
        <v>2</v>
      </c>
      <c r="D127" s="5">
        <f t="shared" si="47"/>
        <v>115383.07</v>
      </c>
      <c r="E127" s="5"/>
      <c r="F127" s="5"/>
      <c r="G127" s="5"/>
      <c r="H127" s="5"/>
      <c r="I127" s="5"/>
      <c r="J127" s="5"/>
      <c r="K127" s="5"/>
      <c r="L127" s="14"/>
      <c r="M127" s="25"/>
      <c r="N127" s="5">
        <v>51636.15</v>
      </c>
      <c r="O127" s="25">
        <v>63746.92</v>
      </c>
    </row>
    <row r="128" spans="1:15" s="2" customFormat="1" ht="23.25" customHeight="1" x14ac:dyDescent="0.2">
      <c r="A128" s="36"/>
      <c r="B128" s="36"/>
      <c r="C128" s="14" t="s">
        <v>3</v>
      </c>
      <c r="D128" s="5">
        <f t="shared" si="47"/>
        <v>24294.77</v>
      </c>
      <c r="E128" s="5"/>
      <c r="F128" s="5"/>
      <c r="G128" s="5"/>
      <c r="H128" s="5"/>
      <c r="I128" s="5"/>
      <c r="J128" s="5"/>
      <c r="K128" s="5"/>
      <c r="L128" s="14"/>
      <c r="M128" s="25"/>
      <c r="N128" s="5">
        <v>10872.38</v>
      </c>
      <c r="O128" s="25">
        <v>13422.39</v>
      </c>
    </row>
    <row r="129" spans="1:15" s="2" customFormat="1" ht="38.25" customHeight="1" x14ac:dyDescent="0.2">
      <c r="A129" s="36"/>
      <c r="B129" s="36"/>
      <c r="C129" s="14" t="s">
        <v>19</v>
      </c>
      <c r="D129" s="5">
        <f t="shared" si="47"/>
        <v>10313.16</v>
      </c>
      <c r="E129" s="5"/>
      <c r="F129" s="5"/>
      <c r="G129" s="5"/>
      <c r="H129" s="5"/>
      <c r="I129" s="5"/>
      <c r="J129" s="5"/>
      <c r="K129" s="5"/>
      <c r="L129" s="14"/>
      <c r="M129" s="25"/>
      <c r="N129" s="5">
        <v>4615.34</v>
      </c>
      <c r="O129" s="25">
        <v>5697.82</v>
      </c>
    </row>
    <row r="130" spans="1:15" s="2" customFormat="1" ht="23.25" customHeight="1" x14ac:dyDescent="0.2">
      <c r="A130" s="37"/>
      <c r="B130" s="37"/>
      <c r="C130" s="14" t="s">
        <v>9</v>
      </c>
      <c r="D130" s="5">
        <f t="shared" si="47"/>
        <v>0</v>
      </c>
      <c r="E130" s="5"/>
      <c r="F130" s="5"/>
      <c r="G130" s="5"/>
      <c r="H130" s="5"/>
      <c r="I130" s="5"/>
      <c r="J130" s="5"/>
      <c r="K130" s="5"/>
      <c r="L130" s="14"/>
      <c r="M130" s="14"/>
      <c r="N130" s="14"/>
      <c r="O130" s="14"/>
    </row>
    <row r="131" spans="1:15" s="2" customFormat="1" ht="23.25" customHeight="1" x14ac:dyDescent="0.2">
      <c r="A131" s="35" t="s">
        <v>257</v>
      </c>
      <c r="B131" s="35" t="s">
        <v>276</v>
      </c>
      <c r="C131" s="14" t="s">
        <v>4</v>
      </c>
      <c r="D131" s="5">
        <f t="shared" si="47"/>
        <v>220000</v>
      </c>
      <c r="E131" s="5">
        <f>E132+E133+E134+E135</f>
        <v>0</v>
      </c>
      <c r="F131" s="5">
        <f t="shared" ref="F131:O131" si="52">F132+F133+F134+F135</f>
        <v>0</v>
      </c>
      <c r="G131" s="5">
        <f t="shared" si="52"/>
        <v>0</v>
      </c>
      <c r="H131" s="5">
        <f t="shared" si="52"/>
        <v>0</v>
      </c>
      <c r="I131" s="5">
        <f t="shared" si="52"/>
        <v>0</v>
      </c>
      <c r="J131" s="5">
        <f t="shared" si="52"/>
        <v>0</v>
      </c>
      <c r="K131" s="5">
        <f t="shared" si="52"/>
        <v>0</v>
      </c>
      <c r="L131" s="5">
        <f t="shared" si="52"/>
        <v>0</v>
      </c>
      <c r="M131" s="5">
        <f t="shared" si="52"/>
        <v>0</v>
      </c>
      <c r="N131" s="5">
        <f t="shared" si="52"/>
        <v>110000</v>
      </c>
      <c r="O131" s="5">
        <f t="shared" si="52"/>
        <v>110000</v>
      </c>
    </row>
    <row r="132" spans="1:15" s="2" customFormat="1" ht="23.25" customHeight="1" x14ac:dyDescent="0.2">
      <c r="A132" s="36"/>
      <c r="B132" s="36"/>
      <c r="C132" s="14" t="s">
        <v>2</v>
      </c>
      <c r="D132" s="5">
        <f t="shared" si="47"/>
        <v>154000</v>
      </c>
      <c r="E132" s="5"/>
      <c r="F132" s="5"/>
      <c r="G132" s="5"/>
      <c r="H132" s="5"/>
      <c r="I132" s="5"/>
      <c r="J132" s="5"/>
      <c r="K132" s="5"/>
      <c r="L132" s="14"/>
      <c r="M132" s="14"/>
      <c r="N132" s="14">
        <v>77000</v>
      </c>
      <c r="O132" s="14">
        <v>77000</v>
      </c>
    </row>
    <row r="133" spans="1:15" s="2" customFormat="1" ht="23.25" customHeight="1" x14ac:dyDescent="0.2">
      <c r="A133" s="36"/>
      <c r="B133" s="36"/>
      <c r="C133" s="14" t="s">
        <v>3</v>
      </c>
      <c r="D133" s="5">
        <f t="shared" si="47"/>
        <v>46200</v>
      </c>
      <c r="E133" s="5"/>
      <c r="F133" s="5"/>
      <c r="G133" s="5"/>
      <c r="H133" s="5"/>
      <c r="I133" s="5"/>
      <c r="J133" s="5"/>
      <c r="K133" s="5"/>
      <c r="L133" s="14"/>
      <c r="M133" s="14"/>
      <c r="N133" s="14">
        <v>23100</v>
      </c>
      <c r="O133" s="14">
        <v>23100</v>
      </c>
    </row>
    <row r="134" spans="1:15" s="2" customFormat="1" ht="34.5" customHeight="1" x14ac:dyDescent="0.2">
      <c r="A134" s="36"/>
      <c r="B134" s="36"/>
      <c r="C134" s="14" t="s">
        <v>19</v>
      </c>
      <c r="D134" s="5">
        <f t="shared" si="47"/>
        <v>19800</v>
      </c>
      <c r="E134" s="5"/>
      <c r="F134" s="5"/>
      <c r="G134" s="5"/>
      <c r="H134" s="5"/>
      <c r="I134" s="5"/>
      <c r="J134" s="5"/>
      <c r="K134" s="5"/>
      <c r="L134" s="14"/>
      <c r="M134" s="14"/>
      <c r="N134" s="25">
        <v>9900</v>
      </c>
      <c r="O134" s="25">
        <v>9900</v>
      </c>
    </row>
    <row r="135" spans="1:15" s="2" customFormat="1" ht="23.25" customHeight="1" x14ac:dyDescent="0.2">
      <c r="A135" s="37"/>
      <c r="B135" s="37"/>
      <c r="C135" s="14" t="s">
        <v>9</v>
      </c>
      <c r="D135" s="5">
        <f t="shared" si="47"/>
        <v>0</v>
      </c>
      <c r="E135" s="5"/>
      <c r="F135" s="5"/>
      <c r="G135" s="5"/>
      <c r="H135" s="5"/>
      <c r="I135" s="5"/>
      <c r="J135" s="5"/>
      <c r="K135" s="5"/>
      <c r="L135" s="14"/>
      <c r="M135" s="14"/>
      <c r="N135" s="14"/>
      <c r="O135" s="14"/>
    </row>
    <row r="136" spans="1:15" s="2" customFormat="1" ht="23.25" customHeight="1" x14ac:dyDescent="0.2">
      <c r="A136" s="35" t="s">
        <v>277</v>
      </c>
      <c r="B136" s="35" t="s">
        <v>288</v>
      </c>
      <c r="C136" s="14" t="s">
        <v>4</v>
      </c>
      <c r="D136" s="5">
        <f t="shared" ref="D136:D140" si="53">SUM(E136:O136)</f>
        <v>520998.6</v>
      </c>
      <c r="E136" s="5">
        <f>E137+E138+E139+E140</f>
        <v>0</v>
      </c>
      <c r="F136" s="5">
        <f t="shared" ref="F136:O136" si="54">F137+F138+F139+F140</f>
        <v>0</v>
      </c>
      <c r="G136" s="5">
        <f t="shared" si="54"/>
        <v>0</v>
      </c>
      <c r="H136" s="5">
        <f t="shared" si="54"/>
        <v>0</v>
      </c>
      <c r="I136" s="5">
        <f t="shared" si="54"/>
        <v>0</v>
      </c>
      <c r="J136" s="5">
        <f t="shared" si="54"/>
        <v>998.6</v>
      </c>
      <c r="K136" s="5">
        <f t="shared" si="54"/>
        <v>7000</v>
      </c>
      <c r="L136" s="5">
        <f t="shared" si="54"/>
        <v>256500</v>
      </c>
      <c r="M136" s="5">
        <f t="shared" si="54"/>
        <v>256500</v>
      </c>
      <c r="N136" s="5">
        <f t="shared" si="54"/>
        <v>0</v>
      </c>
      <c r="O136" s="5">
        <f t="shared" si="54"/>
        <v>0</v>
      </c>
    </row>
    <row r="137" spans="1:15" s="2" customFormat="1" ht="23.25" customHeight="1" x14ac:dyDescent="0.2">
      <c r="A137" s="36"/>
      <c r="B137" s="36"/>
      <c r="C137" s="14" t="s">
        <v>2</v>
      </c>
      <c r="D137" s="5">
        <f t="shared" si="53"/>
        <v>436050</v>
      </c>
      <c r="E137" s="5"/>
      <c r="F137" s="5"/>
      <c r="G137" s="5"/>
      <c r="H137" s="5"/>
      <c r="I137" s="5"/>
      <c r="J137" s="5"/>
      <c r="K137" s="5"/>
      <c r="L137" s="26">
        <v>218025</v>
      </c>
      <c r="M137" s="26">
        <v>218025</v>
      </c>
      <c r="N137" s="25"/>
      <c r="O137" s="25"/>
    </row>
    <row r="138" spans="1:15" s="2" customFormat="1" ht="23.25" customHeight="1" x14ac:dyDescent="0.2">
      <c r="A138" s="36"/>
      <c r="B138" s="36"/>
      <c r="C138" s="14" t="s">
        <v>3</v>
      </c>
      <c r="D138" s="5">
        <f t="shared" si="53"/>
        <v>60739</v>
      </c>
      <c r="E138" s="5"/>
      <c r="F138" s="5"/>
      <c r="G138" s="5"/>
      <c r="H138" s="5"/>
      <c r="I138" s="5"/>
      <c r="J138" s="5">
        <v>714</v>
      </c>
      <c r="K138" s="5">
        <v>5005</v>
      </c>
      <c r="L138" s="26">
        <v>27510</v>
      </c>
      <c r="M138" s="26">
        <v>27510</v>
      </c>
      <c r="N138" s="25"/>
      <c r="O138" s="25"/>
    </row>
    <row r="139" spans="1:15" s="2" customFormat="1" ht="34.5" customHeight="1" x14ac:dyDescent="0.2">
      <c r="A139" s="36"/>
      <c r="B139" s="36"/>
      <c r="C139" s="14" t="s">
        <v>19</v>
      </c>
      <c r="D139" s="5">
        <f t="shared" si="53"/>
        <v>24209.599999999999</v>
      </c>
      <c r="E139" s="5"/>
      <c r="F139" s="5"/>
      <c r="G139" s="5"/>
      <c r="H139" s="5"/>
      <c r="I139" s="5"/>
      <c r="J139" s="5">
        <v>284.60000000000002</v>
      </c>
      <c r="K139" s="5">
        <v>1995</v>
      </c>
      <c r="L139" s="26">
        <v>10965</v>
      </c>
      <c r="M139" s="26">
        <v>10965</v>
      </c>
      <c r="N139" s="25"/>
      <c r="O139" s="25"/>
    </row>
    <row r="140" spans="1:15" s="2" customFormat="1" ht="23.25" customHeight="1" x14ac:dyDescent="0.2">
      <c r="A140" s="37"/>
      <c r="B140" s="37"/>
      <c r="C140" s="14" t="s">
        <v>9</v>
      </c>
      <c r="D140" s="5">
        <f t="shared" si="53"/>
        <v>0</v>
      </c>
      <c r="E140" s="5"/>
      <c r="F140" s="5"/>
      <c r="G140" s="5"/>
      <c r="H140" s="5"/>
      <c r="I140" s="5"/>
      <c r="J140" s="5"/>
      <c r="K140" s="5"/>
      <c r="L140" s="14"/>
      <c r="M140" s="14"/>
      <c r="N140" s="14"/>
      <c r="O140" s="14"/>
    </row>
    <row r="141" spans="1:15" s="2" customFormat="1" ht="23.25" customHeight="1" x14ac:dyDescent="0.2">
      <c r="A141" s="35" t="s">
        <v>278</v>
      </c>
      <c r="B141" s="35" t="s">
        <v>279</v>
      </c>
      <c r="C141" s="14" t="s">
        <v>4</v>
      </c>
      <c r="D141" s="5">
        <f t="shared" ref="D141:D145" si="55">SUM(E141:O141)</f>
        <v>140000</v>
      </c>
      <c r="E141" s="5">
        <f>E142+E143+E144+E145</f>
        <v>0</v>
      </c>
      <c r="F141" s="5">
        <f t="shared" ref="F141:O141" si="56">F142+F143+F144+F145</f>
        <v>0</v>
      </c>
      <c r="G141" s="5">
        <f t="shared" si="56"/>
        <v>0</v>
      </c>
      <c r="H141" s="5">
        <f t="shared" si="56"/>
        <v>0</v>
      </c>
      <c r="I141" s="5">
        <f t="shared" si="56"/>
        <v>0</v>
      </c>
      <c r="J141" s="5">
        <f t="shared" si="56"/>
        <v>0</v>
      </c>
      <c r="K141" s="5">
        <f t="shared" si="56"/>
        <v>0</v>
      </c>
      <c r="L141" s="5">
        <f t="shared" si="56"/>
        <v>0</v>
      </c>
      <c r="M141" s="5">
        <f t="shared" si="56"/>
        <v>76923.08</v>
      </c>
      <c r="N141" s="5">
        <f t="shared" si="56"/>
        <v>63076.92</v>
      </c>
      <c r="O141" s="5">
        <f t="shared" si="56"/>
        <v>0</v>
      </c>
    </row>
    <row r="142" spans="1:15" s="2" customFormat="1" ht="23.25" customHeight="1" x14ac:dyDescent="0.2">
      <c r="A142" s="36"/>
      <c r="B142" s="36"/>
      <c r="C142" s="14" t="s">
        <v>2</v>
      </c>
      <c r="D142" s="5">
        <f t="shared" si="55"/>
        <v>98000</v>
      </c>
      <c r="E142" s="5"/>
      <c r="F142" s="5"/>
      <c r="G142" s="5"/>
      <c r="H142" s="5"/>
      <c r="I142" s="5"/>
      <c r="J142" s="5"/>
      <c r="K142" s="5"/>
      <c r="L142" s="14"/>
      <c r="M142" s="25">
        <v>53846.16</v>
      </c>
      <c r="N142" s="25">
        <v>44153.84</v>
      </c>
      <c r="O142" s="14"/>
    </row>
    <row r="143" spans="1:15" s="2" customFormat="1" ht="23.25" customHeight="1" x14ac:dyDescent="0.2">
      <c r="A143" s="36"/>
      <c r="B143" s="36"/>
      <c r="C143" s="14" t="s">
        <v>3</v>
      </c>
      <c r="D143" s="5">
        <f t="shared" si="55"/>
        <v>29400</v>
      </c>
      <c r="E143" s="5"/>
      <c r="F143" s="5"/>
      <c r="G143" s="5"/>
      <c r="H143" s="5"/>
      <c r="I143" s="5"/>
      <c r="J143" s="5"/>
      <c r="K143" s="5"/>
      <c r="L143" s="14"/>
      <c r="M143" s="25">
        <v>16153.85</v>
      </c>
      <c r="N143" s="25">
        <v>13246.15</v>
      </c>
      <c r="O143" s="14"/>
    </row>
    <row r="144" spans="1:15" s="2" customFormat="1" ht="34.5" customHeight="1" x14ac:dyDescent="0.2">
      <c r="A144" s="36"/>
      <c r="B144" s="36"/>
      <c r="C144" s="14" t="s">
        <v>19</v>
      </c>
      <c r="D144" s="5">
        <f t="shared" si="55"/>
        <v>12600</v>
      </c>
      <c r="E144" s="5"/>
      <c r="F144" s="5"/>
      <c r="G144" s="5"/>
      <c r="H144" s="5"/>
      <c r="I144" s="5"/>
      <c r="J144" s="5"/>
      <c r="K144" s="5"/>
      <c r="L144" s="14"/>
      <c r="M144" s="25">
        <v>6923.07</v>
      </c>
      <c r="N144" s="25">
        <v>5676.93</v>
      </c>
      <c r="O144" s="25"/>
    </row>
    <row r="145" spans="1:15" s="2" customFormat="1" ht="23.25" customHeight="1" x14ac:dyDescent="0.2">
      <c r="A145" s="37"/>
      <c r="B145" s="37"/>
      <c r="C145" s="14" t="s">
        <v>9</v>
      </c>
      <c r="D145" s="5">
        <f t="shared" si="55"/>
        <v>0</v>
      </c>
      <c r="E145" s="5"/>
      <c r="F145" s="5"/>
      <c r="G145" s="5"/>
      <c r="H145" s="5"/>
      <c r="I145" s="5"/>
      <c r="J145" s="5"/>
      <c r="K145" s="5"/>
      <c r="L145" s="14"/>
      <c r="M145" s="14"/>
      <c r="N145" s="14"/>
      <c r="O145" s="14"/>
    </row>
    <row r="146" spans="1:15" s="2" customFormat="1" ht="23.25" customHeight="1" x14ac:dyDescent="0.2">
      <c r="A146" s="35" t="s">
        <v>280</v>
      </c>
      <c r="B146" s="35" t="s">
        <v>281</v>
      </c>
      <c r="C146" s="14" t="s">
        <v>4</v>
      </c>
      <c r="D146" s="5">
        <f t="shared" ref="D146:D150" si="57">SUM(E146:O146)</f>
        <v>215000</v>
      </c>
      <c r="E146" s="5">
        <f>E147+E148+E149+E150</f>
        <v>0</v>
      </c>
      <c r="F146" s="5">
        <f t="shared" ref="F146:O146" si="58">F147+F148+F149+F150</f>
        <v>0</v>
      </c>
      <c r="G146" s="5">
        <f t="shared" si="58"/>
        <v>0</v>
      </c>
      <c r="H146" s="5">
        <f t="shared" si="58"/>
        <v>0</v>
      </c>
      <c r="I146" s="5">
        <f t="shared" si="58"/>
        <v>0</v>
      </c>
      <c r="J146" s="5">
        <f t="shared" si="58"/>
        <v>0</v>
      </c>
      <c r="K146" s="5">
        <f t="shared" si="58"/>
        <v>0</v>
      </c>
      <c r="L146" s="5">
        <f t="shared" si="58"/>
        <v>0</v>
      </c>
      <c r="M146" s="5">
        <f t="shared" si="58"/>
        <v>0</v>
      </c>
      <c r="N146" s="5">
        <f t="shared" si="58"/>
        <v>107500</v>
      </c>
      <c r="O146" s="5">
        <f t="shared" si="58"/>
        <v>107500</v>
      </c>
    </row>
    <row r="147" spans="1:15" s="2" customFormat="1" ht="23.25" customHeight="1" x14ac:dyDescent="0.2">
      <c r="A147" s="36"/>
      <c r="B147" s="36"/>
      <c r="C147" s="14" t="s">
        <v>2</v>
      </c>
      <c r="D147" s="5">
        <f t="shared" si="57"/>
        <v>150500</v>
      </c>
      <c r="E147" s="5"/>
      <c r="F147" s="5"/>
      <c r="G147" s="5"/>
      <c r="H147" s="5"/>
      <c r="I147" s="5"/>
      <c r="J147" s="5"/>
      <c r="K147" s="5"/>
      <c r="L147" s="14"/>
      <c r="M147" s="25"/>
      <c r="N147" s="25">
        <v>75250</v>
      </c>
      <c r="O147" s="14">
        <v>75250</v>
      </c>
    </row>
    <row r="148" spans="1:15" s="2" customFormat="1" ht="23.25" customHeight="1" x14ac:dyDescent="0.2">
      <c r="A148" s="36"/>
      <c r="B148" s="36"/>
      <c r="C148" s="14" t="s">
        <v>3</v>
      </c>
      <c r="D148" s="5">
        <f t="shared" si="57"/>
        <v>45150</v>
      </c>
      <c r="E148" s="5"/>
      <c r="F148" s="5"/>
      <c r="G148" s="5"/>
      <c r="H148" s="5"/>
      <c r="I148" s="5"/>
      <c r="J148" s="5"/>
      <c r="K148" s="5"/>
      <c r="L148" s="14"/>
      <c r="M148" s="25"/>
      <c r="N148" s="25">
        <v>22575</v>
      </c>
      <c r="O148" s="14">
        <v>22575</v>
      </c>
    </row>
    <row r="149" spans="1:15" s="2" customFormat="1" ht="34.5" customHeight="1" x14ac:dyDescent="0.2">
      <c r="A149" s="36"/>
      <c r="B149" s="36"/>
      <c r="C149" s="14" t="s">
        <v>19</v>
      </c>
      <c r="D149" s="5">
        <f t="shared" si="57"/>
        <v>19350</v>
      </c>
      <c r="E149" s="5"/>
      <c r="F149" s="5"/>
      <c r="G149" s="5"/>
      <c r="H149" s="5"/>
      <c r="I149" s="5"/>
      <c r="J149" s="5"/>
      <c r="K149" s="5"/>
      <c r="L149" s="14"/>
      <c r="M149" s="25"/>
      <c r="N149" s="25">
        <v>9675</v>
      </c>
      <c r="O149" s="25">
        <v>9675</v>
      </c>
    </row>
    <row r="150" spans="1:15" s="2" customFormat="1" ht="23.25" customHeight="1" x14ac:dyDescent="0.2">
      <c r="A150" s="37"/>
      <c r="B150" s="37"/>
      <c r="C150" s="14" t="s">
        <v>9</v>
      </c>
      <c r="D150" s="5">
        <f t="shared" si="57"/>
        <v>0</v>
      </c>
      <c r="E150" s="5"/>
      <c r="F150" s="5"/>
      <c r="G150" s="5"/>
      <c r="H150" s="5"/>
      <c r="I150" s="5"/>
      <c r="J150" s="5"/>
      <c r="K150" s="5"/>
      <c r="L150" s="14"/>
      <c r="M150" s="14"/>
      <c r="N150" s="14"/>
      <c r="O150" s="14"/>
    </row>
    <row r="151" spans="1:15" s="2" customFormat="1" ht="21.75" customHeight="1" x14ac:dyDescent="0.2">
      <c r="A151" s="35" t="s">
        <v>110</v>
      </c>
      <c r="B151" s="35" t="s">
        <v>184</v>
      </c>
      <c r="C151" s="14" t="s">
        <v>4</v>
      </c>
      <c r="D151" s="5">
        <f t="shared" si="36"/>
        <v>1000</v>
      </c>
      <c r="E151" s="5">
        <f>E152+E153+E154+E155</f>
        <v>0</v>
      </c>
      <c r="F151" s="5">
        <f t="shared" ref="F151:O151" si="59">F152+F153+F154+F155</f>
        <v>0</v>
      </c>
      <c r="G151" s="5">
        <f t="shared" si="59"/>
        <v>0</v>
      </c>
      <c r="H151" s="5">
        <f t="shared" si="59"/>
        <v>0</v>
      </c>
      <c r="I151" s="5">
        <f t="shared" si="59"/>
        <v>0</v>
      </c>
      <c r="J151" s="5">
        <f t="shared" si="59"/>
        <v>1000</v>
      </c>
      <c r="K151" s="5">
        <f t="shared" si="59"/>
        <v>0</v>
      </c>
      <c r="L151" s="5">
        <f t="shared" si="59"/>
        <v>0</v>
      </c>
      <c r="M151" s="5">
        <f t="shared" si="59"/>
        <v>0</v>
      </c>
      <c r="N151" s="5">
        <f t="shared" si="59"/>
        <v>0</v>
      </c>
      <c r="O151" s="5">
        <f t="shared" si="59"/>
        <v>0</v>
      </c>
    </row>
    <row r="152" spans="1:15" s="2" customFormat="1" ht="21.75" customHeight="1" x14ac:dyDescent="0.2">
      <c r="A152" s="36"/>
      <c r="B152" s="36"/>
      <c r="C152" s="14" t="s">
        <v>2</v>
      </c>
      <c r="D152" s="5">
        <f t="shared" si="36"/>
        <v>0</v>
      </c>
      <c r="E152" s="5"/>
      <c r="F152" s="5"/>
      <c r="G152" s="5"/>
      <c r="H152" s="26"/>
      <c r="I152" s="5"/>
      <c r="J152" s="5"/>
      <c r="K152" s="5"/>
      <c r="L152" s="14"/>
      <c r="M152" s="14"/>
      <c r="N152" s="14"/>
      <c r="O152" s="14"/>
    </row>
    <row r="153" spans="1:15" s="2" customFormat="1" ht="30" customHeight="1" x14ac:dyDescent="0.2">
      <c r="A153" s="36"/>
      <c r="B153" s="36"/>
      <c r="C153" s="14" t="s">
        <v>3</v>
      </c>
      <c r="D153" s="5">
        <f t="shared" si="36"/>
        <v>0</v>
      </c>
      <c r="E153" s="5"/>
      <c r="F153" s="5"/>
      <c r="G153" s="5"/>
      <c r="H153" s="26"/>
      <c r="I153" s="5"/>
      <c r="J153" s="5"/>
      <c r="K153" s="5"/>
      <c r="L153" s="14"/>
      <c r="M153" s="14"/>
      <c r="N153" s="14"/>
      <c r="O153" s="14"/>
    </row>
    <row r="154" spans="1:15" s="2" customFormat="1" ht="30" customHeight="1" x14ac:dyDescent="0.2">
      <c r="A154" s="36"/>
      <c r="B154" s="36"/>
      <c r="C154" s="14" t="s">
        <v>19</v>
      </c>
      <c r="D154" s="5">
        <f t="shared" si="36"/>
        <v>1000</v>
      </c>
      <c r="E154" s="5"/>
      <c r="F154" s="5"/>
      <c r="G154" s="5"/>
      <c r="H154" s="26"/>
      <c r="I154" s="5"/>
      <c r="J154" s="5">
        <v>1000</v>
      </c>
      <c r="K154" s="5"/>
      <c r="L154" s="14"/>
      <c r="M154" s="14"/>
      <c r="N154" s="14"/>
      <c r="O154" s="14"/>
    </row>
    <row r="155" spans="1:15" s="2" customFormat="1" ht="23.25" customHeight="1" x14ac:dyDescent="0.2">
      <c r="A155" s="37"/>
      <c r="B155" s="37"/>
      <c r="C155" s="14" t="s">
        <v>9</v>
      </c>
      <c r="D155" s="5">
        <f t="shared" si="36"/>
        <v>0</v>
      </c>
      <c r="E155" s="5"/>
      <c r="F155" s="5"/>
      <c r="G155" s="5"/>
      <c r="H155" s="5"/>
      <c r="I155" s="5"/>
      <c r="J155" s="5"/>
      <c r="K155" s="5"/>
      <c r="L155" s="14"/>
      <c r="M155" s="14"/>
      <c r="N155" s="14"/>
      <c r="O155" s="14"/>
    </row>
    <row r="156" spans="1:15" s="2" customFormat="1" ht="22.5" customHeight="1" x14ac:dyDescent="0.2">
      <c r="A156" s="35" t="s">
        <v>185</v>
      </c>
      <c r="B156" s="35" t="s">
        <v>68</v>
      </c>
      <c r="C156" s="14" t="s">
        <v>4</v>
      </c>
      <c r="D156" s="5">
        <f t="shared" si="36"/>
        <v>1332653.8</v>
      </c>
      <c r="E156" s="5">
        <f>E157+E158+E159+E160</f>
        <v>876827.4</v>
      </c>
      <c r="F156" s="5">
        <f t="shared" ref="F156:O156" si="60">F157+F158+F159+F160</f>
        <v>192359.1</v>
      </c>
      <c r="G156" s="5">
        <f t="shared" si="60"/>
        <v>0</v>
      </c>
      <c r="H156" s="5">
        <f t="shared" si="60"/>
        <v>93355.4</v>
      </c>
      <c r="I156" s="5">
        <f t="shared" si="60"/>
        <v>170111.9</v>
      </c>
      <c r="J156" s="5">
        <f t="shared" si="60"/>
        <v>0</v>
      </c>
      <c r="K156" s="5">
        <f t="shared" si="60"/>
        <v>0</v>
      </c>
      <c r="L156" s="5">
        <f t="shared" si="60"/>
        <v>0</v>
      </c>
      <c r="M156" s="5">
        <f t="shared" si="60"/>
        <v>0</v>
      </c>
      <c r="N156" s="5">
        <f t="shared" si="60"/>
        <v>0</v>
      </c>
      <c r="O156" s="5">
        <f t="shared" si="60"/>
        <v>0</v>
      </c>
    </row>
    <row r="157" spans="1:15" s="2" customFormat="1" ht="27.75" customHeight="1" x14ac:dyDescent="0.2">
      <c r="A157" s="36"/>
      <c r="B157" s="36"/>
      <c r="C157" s="14" t="s">
        <v>2</v>
      </c>
      <c r="D157" s="5">
        <f t="shared" si="36"/>
        <v>652141.6</v>
      </c>
      <c r="E157" s="5">
        <f t="shared" ref="E157:O157" si="61">E162+E167+E172+E177+E182+E187+E192+E197+E202+E207+E212</f>
        <v>500000</v>
      </c>
      <c r="F157" s="5">
        <f t="shared" si="61"/>
        <v>152141.6</v>
      </c>
      <c r="G157" s="5">
        <f t="shared" si="61"/>
        <v>0</v>
      </c>
      <c r="H157" s="5">
        <f t="shared" si="61"/>
        <v>0</v>
      </c>
      <c r="I157" s="5">
        <f t="shared" si="61"/>
        <v>0</v>
      </c>
      <c r="J157" s="5">
        <f t="shared" si="61"/>
        <v>0</v>
      </c>
      <c r="K157" s="5">
        <f t="shared" si="61"/>
        <v>0</v>
      </c>
      <c r="L157" s="5">
        <f t="shared" si="61"/>
        <v>0</v>
      </c>
      <c r="M157" s="5">
        <f t="shared" si="61"/>
        <v>0</v>
      </c>
      <c r="N157" s="5">
        <f t="shared" si="61"/>
        <v>0</v>
      </c>
      <c r="O157" s="5">
        <f t="shared" si="61"/>
        <v>0</v>
      </c>
    </row>
    <row r="158" spans="1:15" s="2" customFormat="1" ht="24.75" customHeight="1" x14ac:dyDescent="0.2">
      <c r="A158" s="36"/>
      <c r="B158" s="36"/>
      <c r="C158" s="14" t="s">
        <v>3</v>
      </c>
      <c r="D158" s="5">
        <f t="shared" si="36"/>
        <v>183646.3</v>
      </c>
      <c r="E158" s="5">
        <f t="shared" ref="E158:O158" si="62">E163+E168+E173+E178+E183+E188+E193+E198+E203+E208+E213</f>
        <v>0</v>
      </c>
      <c r="F158" s="5">
        <f t="shared" si="62"/>
        <v>0</v>
      </c>
      <c r="G158" s="5">
        <f t="shared" si="62"/>
        <v>0</v>
      </c>
      <c r="H158" s="5">
        <f t="shared" si="62"/>
        <v>64228.4</v>
      </c>
      <c r="I158" s="5">
        <f t="shared" si="62"/>
        <v>119417.9</v>
      </c>
      <c r="J158" s="5">
        <f t="shared" si="62"/>
        <v>0</v>
      </c>
      <c r="K158" s="5">
        <f t="shared" si="62"/>
        <v>0</v>
      </c>
      <c r="L158" s="5">
        <f t="shared" si="62"/>
        <v>0</v>
      </c>
      <c r="M158" s="5">
        <f t="shared" si="62"/>
        <v>0</v>
      </c>
      <c r="N158" s="5">
        <f t="shared" si="62"/>
        <v>0</v>
      </c>
      <c r="O158" s="5">
        <f t="shared" si="62"/>
        <v>0</v>
      </c>
    </row>
    <row r="159" spans="1:15" s="2" customFormat="1" ht="48" customHeight="1" x14ac:dyDescent="0.2">
      <c r="A159" s="36"/>
      <c r="B159" s="36"/>
      <c r="C159" s="14" t="s">
        <v>19</v>
      </c>
      <c r="D159" s="5">
        <f t="shared" si="36"/>
        <v>496865.9</v>
      </c>
      <c r="E159" s="5">
        <f t="shared" ref="E159:O159" si="63">E164+E169+E174+E179+E184+E189+E194+E199+E204+E209+E214</f>
        <v>376827.4</v>
      </c>
      <c r="F159" s="5">
        <f t="shared" si="63"/>
        <v>40217.5</v>
      </c>
      <c r="G159" s="5">
        <f t="shared" si="63"/>
        <v>0</v>
      </c>
      <c r="H159" s="5">
        <f t="shared" si="63"/>
        <v>29127</v>
      </c>
      <c r="I159" s="5">
        <f t="shared" si="63"/>
        <v>50694</v>
      </c>
      <c r="J159" s="5">
        <f t="shared" si="63"/>
        <v>0</v>
      </c>
      <c r="K159" s="5">
        <f t="shared" si="63"/>
        <v>0</v>
      </c>
      <c r="L159" s="5">
        <f t="shared" si="63"/>
        <v>0</v>
      </c>
      <c r="M159" s="5">
        <f t="shared" si="63"/>
        <v>0</v>
      </c>
      <c r="N159" s="5">
        <f t="shared" si="63"/>
        <v>0</v>
      </c>
      <c r="O159" s="5">
        <f t="shared" si="63"/>
        <v>0</v>
      </c>
    </row>
    <row r="160" spans="1:15" s="2" customFormat="1" ht="29.25" customHeight="1" x14ac:dyDescent="0.2">
      <c r="A160" s="37"/>
      <c r="B160" s="37"/>
      <c r="C160" s="14" t="s">
        <v>9</v>
      </c>
      <c r="D160" s="5">
        <f t="shared" si="36"/>
        <v>0</v>
      </c>
      <c r="E160" s="5">
        <f t="shared" ref="E160:O160" si="64">E165+E170+E175+E180+E185+E190+E195+E200+E205+E210+E215</f>
        <v>0</v>
      </c>
      <c r="F160" s="5">
        <f t="shared" si="64"/>
        <v>0</v>
      </c>
      <c r="G160" s="5">
        <f t="shared" si="64"/>
        <v>0</v>
      </c>
      <c r="H160" s="5">
        <f t="shared" si="64"/>
        <v>0</v>
      </c>
      <c r="I160" s="5">
        <f t="shared" si="64"/>
        <v>0</v>
      </c>
      <c r="J160" s="5">
        <f t="shared" si="64"/>
        <v>0</v>
      </c>
      <c r="K160" s="5">
        <f t="shared" si="64"/>
        <v>0</v>
      </c>
      <c r="L160" s="5">
        <f t="shared" si="64"/>
        <v>0</v>
      </c>
      <c r="M160" s="5">
        <f t="shared" si="64"/>
        <v>0</v>
      </c>
      <c r="N160" s="5">
        <f t="shared" si="64"/>
        <v>0</v>
      </c>
      <c r="O160" s="5">
        <f t="shared" si="64"/>
        <v>0</v>
      </c>
    </row>
    <row r="161" spans="1:15" s="2" customFormat="1" ht="22.5" customHeight="1" x14ac:dyDescent="0.2">
      <c r="A161" s="35" t="s">
        <v>186</v>
      </c>
      <c r="B161" s="35" t="s">
        <v>52</v>
      </c>
      <c r="C161" s="14" t="s">
        <v>4</v>
      </c>
      <c r="D161" s="5">
        <f t="shared" si="36"/>
        <v>135051.99</v>
      </c>
      <c r="E161" s="5">
        <f>E162+E163+E164+E165</f>
        <v>135051.99</v>
      </c>
      <c r="F161" s="5">
        <f t="shared" ref="F161:O161" si="65">F162+F163+F164+F165</f>
        <v>0</v>
      </c>
      <c r="G161" s="5">
        <f t="shared" si="65"/>
        <v>0</v>
      </c>
      <c r="H161" s="5">
        <f t="shared" si="65"/>
        <v>0</v>
      </c>
      <c r="I161" s="5">
        <f t="shared" si="65"/>
        <v>0</v>
      </c>
      <c r="J161" s="5">
        <f t="shared" si="65"/>
        <v>0</v>
      </c>
      <c r="K161" s="5">
        <f t="shared" si="65"/>
        <v>0</v>
      </c>
      <c r="L161" s="5">
        <f t="shared" si="65"/>
        <v>0</v>
      </c>
      <c r="M161" s="5">
        <f t="shared" si="65"/>
        <v>0</v>
      </c>
      <c r="N161" s="5">
        <f t="shared" si="65"/>
        <v>0</v>
      </c>
      <c r="O161" s="5">
        <f t="shared" si="65"/>
        <v>0</v>
      </c>
    </row>
    <row r="162" spans="1:15" s="2" customFormat="1" ht="27" customHeight="1" x14ac:dyDescent="0.2">
      <c r="A162" s="36"/>
      <c r="B162" s="36"/>
      <c r="C162" s="14" t="s">
        <v>2</v>
      </c>
      <c r="D162" s="5">
        <f t="shared" si="36"/>
        <v>103570.46</v>
      </c>
      <c r="E162" s="5">
        <v>103570.46</v>
      </c>
      <c r="F162" s="5"/>
      <c r="G162" s="5"/>
      <c r="H162" s="5"/>
      <c r="I162" s="5"/>
      <c r="J162" s="5"/>
      <c r="K162" s="5"/>
      <c r="L162" s="14"/>
      <c r="M162" s="14"/>
      <c r="N162" s="14"/>
      <c r="O162" s="14"/>
    </row>
    <row r="163" spans="1:15" s="2" customFormat="1" ht="16.5" customHeight="1" x14ac:dyDescent="0.2">
      <c r="A163" s="36"/>
      <c r="B163" s="36"/>
      <c r="C163" s="14" t="s">
        <v>3</v>
      </c>
      <c r="D163" s="5">
        <f t="shared" si="36"/>
        <v>0</v>
      </c>
      <c r="E163" s="5"/>
      <c r="F163" s="5"/>
      <c r="G163" s="5"/>
      <c r="H163" s="5"/>
      <c r="I163" s="5"/>
      <c r="J163" s="5"/>
      <c r="K163" s="5"/>
      <c r="L163" s="14"/>
      <c r="M163" s="14"/>
      <c r="N163" s="14"/>
      <c r="O163" s="14"/>
    </row>
    <row r="164" spans="1:15" s="2" customFormat="1" ht="46.5" customHeight="1" x14ac:dyDescent="0.2">
      <c r="A164" s="36"/>
      <c r="B164" s="36"/>
      <c r="C164" s="14" t="s">
        <v>19</v>
      </c>
      <c r="D164" s="5">
        <f t="shared" si="36"/>
        <v>31481.53</v>
      </c>
      <c r="E164" s="5">
        <v>31481.53</v>
      </c>
      <c r="F164" s="5"/>
      <c r="G164" s="5"/>
      <c r="H164" s="5"/>
      <c r="I164" s="5"/>
      <c r="J164" s="5"/>
      <c r="K164" s="5"/>
      <c r="L164" s="14"/>
      <c r="M164" s="14"/>
      <c r="N164" s="14"/>
      <c r="O164" s="14"/>
    </row>
    <row r="165" spans="1:15" s="2" customFormat="1" ht="28.5" customHeight="1" x14ac:dyDescent="0.2">
      <c r="A165" s="37"/>
      <c r="B165" s="37"/>
      <c r="C165" s="14" t="s">
        <v>9</v>
      </c>
      <c r="D165" s="5">
        <f t="shared" si="36"/>
        <v>0</v>
      </c>
      <c r="E165" s="5"/>
      <c r="F165" s="5"/>
      <c r="G165" s="5"/>
      <c r="H165" s="5"/>
      <c r="I165" s="5"/>
      <c r="J165" s="5"/>
      <c r="K165" s="5"/>
      <c r="L165" s="14"/>
      <c r="M165" s="14"/>
      <c r="N165" s="14"/>
      <c r="O165" s="14"/>
    </row>
    <row r="166" spans="1:15" s="2" customFormat="1" ht="21" customHeight="1" x14ac:dyDescent="0.2">
      <c r="A166" s="35" t="s">
        <v>187</v>
      </c>
      <c r="B166" s="35" t="s">
        <v>66</v>
      </c>
      <c r="C166" s="14" t="s">
        <v>4</v>
      </c>
      <c r="D166" s="5">
        <f t="shared" si="36"/>
        <v>155190.25</v>
      </c>
      <c r="E166" s="5">
        <f>E167+E168+E169+E170</f>
        <v>155190.25</v>
      </c>
      <c r="F166" s="5">
        <f t="shared" ref="F166:O166" si="66">F167+F168+F169+F170</f>
        <v>0</v>
      </c>
      <c r="G166" s="5">
        <f t="shared" si="66"/>
        <v>0</v>
      </c>
      <c r="H166" s="5">
        <f t="shared" si="66"/>
        <v>0</v>
      </c>
      <c r="I166" s="5">
        <f t="shared" si="66"/>
        <v>0</v>
      </c>
      <c r="J166" s="5">
        <f t="shared" si="66"/>
        <v>0</v>
      </c>
      <c r="K166" s="5">
        <f t="shared" si="66"/>
        <v>0</v>
      </c>
      <c r="L166" s="5">
        <f t="shared" si="66"/>
        <v>0</v>
      </c>
      <c r="M166" s="5">
        <f t="shared" si="66"/>
        <v>0</v>
      </c>
      <c r="N166" s="5">
        <f t="shared" si="66"/>
        <v>0</v>
      </c>
      <c r="O166" s="5">
        <f t="shared" si="66"/>
        <v>0</v>
      </c>
    </row>
    <row r="167" spans="1:15" s="2" customFormat="1" ht="27" customHeight="1" x14ac:dyDescent="0.2">
      <c r="A167" s="36"/>
      <c r="B167" s="36"/>
      <c r="C167" s="14" t="s">
        <v>2</v>
      </c>
      <c r="D167" s="5">
        <f t="shared" si="36"/>
        <v>146429.54</v>
      </c>
      <c r="E167" s="5">
        <v>146429.54</v>
      </c>
      <c r="F167" s="5"/>
      <c r="G167" s="5"/>
      <c r="H167" s="5"/>
      <c r="I167" s="5"/>
      <c r="J167" s="5"/>
      <c r="K167" s="5"/>
      <c r="L167" s="14"/>
      <c r="M167" s="14"/>
      <c r="N167" s="14"/>
      <c r="O167" s="14"/>
    </row>
    <row r="168" spans="1:15" s="2" customFormat="1" ht="19.5" customHeight="1" x14ac:dyDescent="0.2">
      <c r="A168" s="36"/>
      <c r="B168" s="36"/>
      <c r="C168" s="14" t="s">
        <v>3</v>
      </c>
      <c r="D168" s="5">
        <f t="shared" si="36"/>
        <v>0</v>
      </c>
      <c r="E168" s="5"/>
      <c r="F168" s="5"/>
      <c r="G168" s="5"/>
      <c r="H168" s="5"/>
      <c r="I168" s="5"/>
      <c r="J168" s="5"/>
      <c r="K168" s="5"/>
      <c r="L168" s="14"/>
      <c r="M168" s="14"/>
      <c r="N168" s="14"/>
      <c r="O168" s="14"/>
    </row>
    <row r="169" spans="1:15" s="2" customFormat="1" ht="44.25" customHeight="1" x14ac:dyDescent="0.2">
      <c r="A169" s="36"/>
      <c r="B169" s="36"/>
      <c r="C169" s="14" t="s">
        <v>19</v>
      </c>
      <c r="D169" s="5">
        <f t="shared" si="36"/>
        <v>8760.7099999999991</v>
      </c>
      <c r="E169" s="5">
        <v>8760.7099999999991</v>
      </c>
      <c r="F169" s="5"/>
      <c r="G169" s="5"/>
      <c r="H169" s="5"/>
      <c r="I169" s="5"/>
      <c r="J169" s="5"/>
      <c r="K169" s="5"/>
      <c r="L169" s="14"/>
      <c r="M169" s="14"/>
      <c r="N169" s="14"/>
      <c r="O169" s="14"/>
    </row>
    <row r="170" spans="1:15" s="2" customFormat="1" ht="30" customHeight="1" x14ac:dyDescent="0.2">
      <c r="A170" s="37"/>
      <c r="B170" s="37"/>
      <c r="C170" s="14" t="s">
        <v>9</v>
      </c>
      <c r="D170" s="5">
        <f t="shared" si="36"/>
        <v>0</v>
      </c>
      <c r="E170" s="5"/>
      <c r="F170" s="5"/>
      <c r="G170" s="5"/>
      <c r="H170" s="5"/>
      <c r="I170" s="5"/>
      <c r="J170" s="5"/>
      <c r="K170" s="5"/>
      <c r="L170" s="14"/>
      <c r="M170" s="14"/>
      <c r="N170" s="14"/>
      <c r="O170" s="14"/>
    </row>
    <row r="171" spans="1:15" s="2" customFormat="1" ht="19.5" customHeight="1" x14ac:dyDescent="0.2">
      <c r="A171" s="35" t="s">
        <v>188</v>
      </c>
      <c r="B171" s="35" t="s">
        <v>50</v>
      </c>
      <c r="C171" s="14" t="s">
        <v>4</v>
      </c>
      <c r="D171" s="5">
        <f t="shared" si="36"/>
        <v>146429.54</v>
      </c>
      <c r="E171" s="5">
        <f>E172+E173+E174+E175</f>
        <v>146429.54</v>
      </c>
      <c r="F171" s="5">
        <f t="shared" ref="F171:O171" si="67">F172+F173+F174+F175</f>
        <v>0</v>
      </c>
      <c r="G171" s="5">
        <f t="shared" si="67"/>
        <v>0</v>
      </c>
      <c r="H171" s="5">
        <f t="shared" si="67"/>
        <v>0</v>
      </c>
      <c r="I171" s="5">
        <f t="shared" si="67"/>
        <v>0</v>
      </c>
      <c r="J171" s="5">
        <f t="shared" si="67"/>
        <v>0</v>
      </c>
      <c r="K171" s="5">
        <f t="shared" si="67"/>
        <v>0</v>
      </c>
      <c r="L171" s="5">
        <f t="shared" si="67"/>
        <v>0</v>
      </c>
      <c r="M171" s="5">
        <f t="shared" si="67"/>
        <v>0</v>
      </c>
      <c r="N171" s="5">
        <f t="shared" si="67"/>
        <v>0</v>
      </c>
      <c r="O171" s="5">
        <f t="shared" si="67"/>
        <v>0</v>
      </c>
    </row>
    <row r="172" spans="1:15" s="2" customFormat="1" ht="25.5" customHeight="1" x14ac:dyDescent="0.2">
      <c r="A172" s="36"/>
      <c r="B172" s="36"/>
      <c r="C172" s="14" t="s">
        <v>2</v>
      </c>
      <c r="D172" s="5">
        <f t="shared" si="36"/>
        <v>146429.54</v>
      </c>
      <c r="E172" s="5">
        <v>146429.54</v>
      </c>
      <c r="F172" s="5"/>
      <c r="G172" s="5"/>
      <c r="H172" s="5"/>
      <c r="I172" s="5"/>
      <c r="J172" s="5"/>
      <c r="K172" s="5"/>
      <c r="L172" s="14"/>
      <c r="M172" s="14"/>
      <c r="N172" s="14"/>
      <c r="O172" s="14"/>
    </row>
    <row r="173" spans="1:15" s="2" customFormat="1" ht="22.5" customHeight="1" x14ac:dyDescent="0.2">
      <c r="A173" s="36"/>
      <c r="B173" s="36"/>
      <c r="C173" s="14" t="s">
        <v>3</v>
      </c>
      <c r="D173" s="5">
        <f t="shared" si="36"/>
        <v>0</v>
      </c>
      <c r="E173" s="5"/>
      <c r="F173" s="5"/>
      <c r="G173" s="5"/>
      <c r="H173" s="5"/>
      <c r="I173" s="5"/>
      <c r="J173" s="5"/>
      <c r="K173" s="5"/>
      <c r="L173" s="14"/>
      <c r="M173" s="14"/>
      <c r="N173" s="14"/>
      <c r="O173" s="14"/>
    </row>
    <row r="174" spans="1:15" s="2" customFormat="1" ht="36" customHeight="1" x14ac:dyDescent="0.2">
      <c r="A174" s="36"/>
      <c r="B174" s="36"/>
      <c r="C174" s="14" t="s">
        <v>19</v>
      </c>
      <c r="D174" s="5">
        <f t="shared" si="36"/>
        <v>0</v>
      </c>
      <c r="E174" s="5"/>
      <c r="F174" s="5"/>
      <c r="G174" s="5"/>
      <c r="H174" s="5"/>
      <c r="I174" s="5"/>
      <c r="J174" s="5"/>
      <c r="K174" s="5"/>
      <c r="L174" s="14"/>
      <c r="M174" s="14"/>
      <c r="N174" s="14"/>
      <c r="O174" s="14"/>
    </row>
    <row r="175" spans="1:15" s="2" customFormat="1" ht="18.75" customHeight="1" x14ac:dyDescent="0.2">
      <c r="A175" s="37"/>
      <c r="B175" s="37"/>
      <c r="C175" s="14" t="s">
        <v>9</v>
      </c>
      <c r="D175" s="5">
        <f t="shared" si="36"/>
        <v>0</v>
      </c>
      <c r="E175" s="5"/>
      <c r="F175" s="5"/>
      <c r="G175" s="5"/>
      <c r="H175" s="5"/>
      <c r="I175" s="5"/>
      <c r="J175" s="5"/>
      <c r="K175" s="5"/>
      <c r="L175" s="14"/>
      <c r="M175" s="14"/>
      <c r="N175" s="14"/>
      <c r="O175" s="14"/>
    </row>
    <row r="176" spans="1:15" s="2" customFormat="1" ht="29.25" customHeight="1" x14ac:dyDescent="0.2">
      <c r="A176" s="35" t="s">
        <v>189</v>
      </c>
      <c r="B176" s="35" t="s">
        <v>67</v>
      </c>
      <c r="C176" s="14" t="s">
        <v>4</v>
      </c>
      <c r="D176" s="5">
        <f t="shared" si="36"/>
        <v>77937.600000000006</v>
      </c>
      <c r="E176" s="5">
        <f>E177+E178+E179+E180</f>
        <v>77937.600000000006</v>
      </c>
      <c r="F176" s="5">
        <f t="shared" ref="F176:O176" si="68">F177+F178+F179+F180</f>
        <v>0</v>
      </c>
      <c r="G176" s="5">
        <f t="shared" si="68"/>
        <v>0</v>
      </c>
      <c r="H176" s="5">
        <f t="shared" si="68"/>
        <v>0</v>
      </c>
      <c r="I176" s="5">
        <f t="shared" si="68"/>
        <v>0</v>
      </c>
      <c r="J176" s="5">
        <f t="shared" si="68"/>
        <v>0</v>
      </c>
      <c r="K176" s="5">
        <f t="shared" si="68"/>
        <v>0</v>
      </c>
      <c r="L176" s="5">
        <f t="shared" si="68"/>
        <v>0</v>
      </c>
      <c r="M176" s="5">
        <f t="shared" si="68"/>
        <v>0</v>
      </c>
      <c r="N176" s="5">
        <f t="shared" si="68"/>
        <v>0</v>
      </c>
      <c r="O176" s="5">
        <f t="shared" si="68"/>
        <v>0</v>
      </c>
    </row>
    <row r="177" spans="1:15" s="2" customFormat="1" ht="33" customHeight="1" x14ac:dyDescent="0.2">
      <c r="A177" s="36"/>
      <c r="B177" s="36"/>
      <c r="C177" s="14" t="s">
        <v>2</v>
      </c>
      <c r="D177" s="5">
        <f t="shared" si="36"/>
        <v>0</v>
      </c>
      <c r="E177" s="5"/>
      <c r="F177" s="5"/>
      <c r="G177" s="5"/>
      <c r="H177" s="5"/>
      <c r="I177" s="5"/>
      <c r="J177" s="5"/>
      <c r="K177" s="5"/>
      <c r="L177" s="14"/>
      <c r="M177" s="14"/>
      <c r="N177" s="14"/>
      <c r="O177" s="14"/>
    </row>
    <row r="178" spans="1:15" s="2" customFormat="1" ht="33" customHeight="1" x14ac:dyDescent="0.2">
      <c r="A178" s="36"/>
      <c r="B178" s="36"/>
      <c r="C178" s="14" t="s">
        <v>3</v>
      </c>
      <c r="D178" s="5">
        <f t="shared" si="36"/>
        <v>0</v>
      </c>
      <c r="E178" s="5"/>
      <c r="F178" s="5"/>
      <c r="G178" s="5"/>
      <c r="H178" s="5"/>
      <c r="I178" s="5"/>
      <c r="J178" s="5"/>
      <c r="K178" s="5"/>
      <c r="L178" s="14"/>
      <c r="M178" s="14"/>
      <c r="N178" s="14"/>
      <c r="O178" s="14"/>
    </row>
    <row r="179" spans="1:15" s="2" customFormat="1" ht="37.5" customHeight="1" x14ac:dyDescent="0.2">
      <c r="A179" s="36"/>
      <c r="B179" s="36"/>
      <c r="C179" s="14" t="s">
        <v>19</v>
      </c>
      <c r="D179" s="5">
        <f t="shared" si="36"/>
        <v>77937.600000000006</v>
      </c>
      <c r="E179" s="5">
        <v>77937.600000000006</v>
      </c>
      <c r="F179" s="5"/>
      <c r="G179" s="5"/>
      <c r="H179" s="5"/>
      <c r="I179" s="5"/>
      <c r="J179" s="5"/>
      <c r="K179" s="5"/>
      <c r="L179" s="14"/>
      <c r="M179" s="14"/>
      <c r="N179" s="14"/>
      <c r="O179" s="14"/>
    </row>
    <row r="180" spans="1:15" s="2" customFormat="1" ht="20.25" customHeight="1" x14ac:dyDescent="0.2">
      <c r="A180" s="37"/>
      <c r="B180" s="37"/>
      <c r="C180" s="14" t="s">
        <v>9</v>
      </c>
      <c r="D180" s="5">
        <f t="shared" si="36"/>
        <v>0</v>
      </c>
      <c r="E180" s="5"/>
      <c r="F180" s="5"/>
      <c r="G180" s="5"/>
      <c r="H180" s="5"/>
      <c r="I180" s="5"/>
      <c r="J180" s="5"/>
      <c r="K180" s="5"/>
      <c r="L180" s="14"/>
      <c r="M180" s="14"/>
      <c r="N180" s="14"/>
      <c r="O180" s="14"/>
    </row>
    <row r="181" spans="1:15" s="2" customFormat="1" ht="24" customHeight="1" x14ac:dyDescent="0.2">
      <c r="A181" s="35" t="s">
        <v>190</v>
      </c>
      <c r="B181" s="35" t="s">
        <v>54</v>
      </c>
      <c r="C181" s="14" t="s">
        <v>4</v>
      </c>
      <c r="D181" s="5">
        <f t="shared" ref="D181:D233" si="69">SUM(E181:O181)</f>
        <v>82322.69</v>
      </c>
      <c r="E181" s="5">
        <f>E182+E183+E184+E185</f>
        <v>0</v>
      </c>
      <c r="F181" s="5">
        <f t="shared" ref="F181:O181" si="70">F182+F183+F184+F185</f>
        <v>82322.69</v>
      </c>
      <c r="G181" s="5">
        <f t="shared" si="70"/>
        <v>0</v>
      </c>
      <c r="H181" s="5">
        <f t="shared" si="70"/>
        <v>0</v>
      </c>
      <c r="I181" s="5">
        <f t="shared" si="70"/>
        <v>0</v>
      </c>
      <c r="J181" s="5">
        <f t="shared" si="70"/>
        <v>0</v>
      </c>
      <c r="K181" s="5">
        <f t="shared" si="70"/>
        <v>0</v>
      </c>
      <c r="L181" s="5">
        <f t="shared" si="70"/>
        <v>0</v>
      </c>
      <c r="M181" s="5">
        <f t="shared" si="70"/>
        <v>0</v>
      </c>
      <c r="N181" s="5">
        <f t="shared" si="70"/>
        <v>0</v>
      </c>
      <c r="O181" s="5">
        <f t="shared" si="70"/>
        <v>0</v>
      </c>
    </row>
    <row r="182" spans="1:15" s="2" customFormat="1" ht="24" customHeight="1" x14ac:dyDescent="0.2">
      <c r="A182" s="36"/>
      <c r="B182" s="36"/>
      <c r="C182" s="14" t="s">
        <v>2</v>
      </c>
      <c r="D182" s="5">
        <f t="shared" si="69"/>
        <v>60941.599999999999</v>
      </c>
      <c r="E182" s="5"/>
      <c r="F182" s="5">
        <v>60941.599999999999</v>
      </c>
      <c r="G182" s="5"/>
      <c r="H182" s="5"/>
      <c r="I182" s="5"/>
      <c r="J182" s="5"/>
      <c r="K182" s="5"/>
      <c r="L182" s="14"/>
      <c r="M182" s="14"/>
      <c r="N182" s="14"/>
      <c r="O182" s="14"/>
    </row>
    <row r="183" spans="1:15" s="2" customFormat="1" ht="18" customHeight="1" x14ac:dyDescent="0.2">
      <c r="A183" s="36"/>
      <c r="B183" s="36"/>
      <c r="C183" s="14" t="s">
        <v>3</v>
      </c>
      <c r="D183" s="5">
        <f t="shared" si="69"/>
        <v>0</v>
      </c>
      <c r="E183" s="5"/>
      <c r="F183" s="5"/>
      <c r="G183" s="5"/>
      <c r="H183" s="5"/>
      <c r="I183" s="5"/>
      <c r="J183" s="5"/>
      <c r="K183" s="5"/>
      <c r="L183" s="14"/>
      <c r="M183" s="14"/>
      <c r="N183" s="14"/>
      <c r="O183" s="14"/>
    </row>
    <row r="184" spans="1:15" s="2" customFormat="1" ht="34.5" customHeight="1" x14ac:dyDescent="0.2">
      <c r="A184" s="36"/>
      <c r="B184" s="36"/>
      <c r="C184" s="14" t="s">
        <v>19</v>
      </c>
      <c r="D184" s="5">
        <f t="shared" si="69"/>
        <v>21381.09</v>
      </c>
      <c r="E184" s="5"/>
      <c r="F184" s="5">
        <v>21381.09</v>
      </c>
      <c r="G184" s="5"/>
      <c r="H184" s="5"/>
      <c r="I184" s="5"/>
      <c r="J184" s="5"/>
      <c r="K184" s="5"/>
      <c r="L184" s="14"/>
      <c r="M184" s="14"/>
      <c r="N184" s="14"/>
      <c r="O184" s="14"/>
    </row>
    <row r="185" spans="1:15" s="2" customFormat="1" ht="23.25" customHeight="1" x14ac:dyDescent="0.2">
      <c r="A185" s="37"/>
      <c r="B185" s="37"/>
      <c r="C185" s="14" t="s">
        <v>9</v>
      </c>
      <c r="D185" s="5">
        <f t="shared" si="69"/>
        <v>0</v>
      </c>
      <c r="E185" s="5"/>
      <c r="F185" s="5"/>
      <c r="G185" s="5"/>
      <c r="H185" s="5"/>
      <c r="I185" s="5"/>
      <c r="J185" s="5"/>
      <c r="K185" s="5"/>
      <c r="L185" s="14"/>
      <c r="M185" s="14"/>
      <c r="N185" s="14"/>
      <c r="O185" s="14"/>
    </row>
    <row r="186" spans="1:15" s="2" customFormat="1" ht="21" customHeight="1" x14ac:dyDescent="0.2">
      <c r="A186" s="35" t="s">
        <v>191</v>
      </c>
      <c r="B186" s="35" t="s">
        <v>53</v>
      </c>
      <c r="C186" s="14" t="s">
        <v>4</v>
      </c>
      <c r="D186" s="5">
        <f t="shared" si="69"/>
        <v>94747.15</v>
      </c>
      <c r="E186" s="5">
        <f>E187+E188+E189+E190</f>
        <v>94747.15</v>
      </c>
      <c r="F186" s="5">
        <f t="shared" ref="F186:O186" si="71">F187+F188+F189+F190</f>
        <v>0</v>
      </c>
      <c r="G186" s="5">
        <f t="shared" si="71"/>
        <v>0</v>
      </c>
      <c r="H186" s="5">
        <f t="shared" si="71"/>
        <v>0</v>
      </c>
      <c r="I186" s="5">
        <f t="shared" si="71"/>
        <v>0</v>
      </c>
      <c r="J186" s="5">
        <f t="shared" si="71"/>
        <v>0</v>
      </c>
      <c r="K186" s="5">
        <f t="shared" si="71"/>
        <v>0</v>
      </c>
      <c r="L186" s="5">
        <f t="shared" si="71"/>
        <v>0</v>
      </c>
      <c r="M186" s="5">
        <f t="shared" si="71"/>
        <v>0</v>
      </c>
      <c r="N186" s="5">
        <f t="shared" si="71"/>
        <v>0</v>
      </c>
      <c r="O186" s="5">
        <f t="shared" si="71"/>
        <v>0</v>
      </c>
    </row>
    <row r="187" spans="1:15" s="2" customFormat="1" ht="30" customHeight="1" x14ac:dyDescent="0.2">
      <c r="A187" s="36"/>
      <c r="B187" s="36"/>
      <c r="C187" s="14" t="s">
        <v>2</v>
      </c>
      <c r="D187" s="5">
        <f t="shared" si="69"/>
        <v>0</v>
      </c>
      <c r="E187" s="5"/>
      <c r="F187" s="5"/>
      <c r="G187" s="5"/>
      <c r="H187" s="5"/>
      <c r="I187" s="5"/>
      <c r="J187" s="5"/>
      <c r="K187" s="5"/>
      <c r="L187" s="14"/>
      <c r="M187" s="14"/>
      <c r="N187" s="14"/>
      <c r="O187" s="14"/>
    </row>
    <row r="188" spans="1:15" s="2" customFormat="1" ht="15" customHeight="1" x14ac:dyDescent="0.2">
      <c r="A188" s="36"/>
      <c r="B188" s="36"/>
      <c r="C188" s="14" t="s">
        <v>3</v>
      </c>
      <c r="D188" s="5">
        <f t="shared" si="69"/>
        <v>0</v>
      </c>
      <c r="E188" s="5"/>
      <c r="F188" s="5"/>
      <c r="G188" s="5"/>
      <c r="H188" s="5"/>
      <c r="I188" s="5"/>
      <c r="J188" s="5"/>
      <c r="K188" s="5"/>
      <c r="L188" s="14"/>
      <c r="M188" s="14"/>
      <c r="N188" s="14"/>
      <c r="O188" s="14"/>
    </row>
    <row r="189" spans="1:15" s="2" customFormat="1" ht="46.5" customHeight="1" x14ac:dyDescent="0.2">
      <c r="A189" s="36"/>
      <c r="B189" s="36"/>
      <c r="C189" s="14" t="s">
        <v>19</v>
      </c>
      <c r="D189" s="5">
        <f t="shared" si="69"/>
        <v>94747.15</v>
      </c>
      <c r="E189" s="5">
        <v>94747.15</v>
      </c>
      <c r="F189" s="5"/>
      <c r="G189" s="5"/>
      <c r="H189" s="5"/>
      <c r="I189" s="5"/>
      <c r="J189" s="5"/>
      <c r="K189" s="5"/>
      <c r="L189" s="14"/>
      <c r="M189" s="14"/>
      <c r="N189" s="14"/>
      <c r="O189" s="14"/>
    </row>
    <row r="190" spans="1:15" s="2" customFormat="1" ht="36.75" customHeight="1" x14ac:dyDescent="0.2">
      <c r="A190" s="37"/>
      <c r="B190" s="37"/>
      <c r="C190" s="14" t="s">
        <v>9</v>
      </c>
      <c r="D190" s="5">
        <f t="shared" si="69"/>
        <v>0</v>
      </c>
      <c r="E190" s="5"/>
      <c r="F190" s="5"/>
      <c r="G190" s="5"/>
      <c r="H190" s="5"/>
      <c r="I190" s="5"/>
      <c r="J190" s="5"/>
      <c r="K190" s="5"/>
      <c r="L190" s="14"/>
      <c r="M190" s="14"/>
      <c r="N190" s="14"/>
      <c r="O190" s="14"/>
    </row>
    <row r="191" spans="1:15" s="2" customFormat="1" ht="30.75" customHeight="1" x14ac:dyDescent="0.2">
      <c r="A191" s="35" t="s">
        <v>192</v>
      </c>
      <c r="B191" s="35" t="s">
        <v>56</v>
      </c>
      <c r="C191" s="14" t="s">
        <v>4</v>
      </c>
      <c r="D191" s="5">
        <f t="shared" si="69"/>
        <v>110036.41</v>
      </c>
      <c r="E191" s="5">
        <f>E192+E193+E194+E195</f>
        <v>0</v>
      </c>
      <c r="F191" s="5">
        <f t="shared" ref="F191:O191" si="72">F192+F193+F194+F195</f>
        <v>110036.41</v>
      </c>
      <c r="G191" s="5">
        <f t="shared" si="72"/>
        <v>0</v>
      </c>
      <c r="H191" s="5">
        <f t="shared" si="72"/>
        <v>0</v>
      </c>
      <c r="I191" s="5">
        <f t="shared" si="72"/>
        <v>0</v>
      </c>
      <c r="J191" s="5">
        <f t="shared" si="72"/>
        <v>0</v>
      </c>
      <c r="K191" s="5">
        <f t="shared" si="72"/>
        <v>0</v>
      </c>
      <c r="L191" s="5">
        <f t="shared" si="72"/>
        <v>0</v>
      </c>
      <c r="M191" s="5">
        <f t="shared" si="72"/>
        <v>0</v>
      </c>
      <c r="N191" s="5">
        <f t="shared" si="72"/>
        <v>0</v>
      </c>
      <c r="O191" s="5">
        <f t="shared" si="72"/>
        <v>0</v>
      </c>
    </row>
    <row r="192" spans="1:15" s="2" customFormat="1" ht="32.25" customHeight="1" x14ac:dyDescent="0.2">
      <c r="A192" s="36"/>
      <c r="B192" s="36"/>
      <c r="C192" s="14" t="s">
        <v>2</v>
      </c>
      <c r="D192" s="5">
        <f t="shared" si="69"/>
        <v>91200</v>
      </c>
      <c r="E192" s="5"/>
      <c r="F192" s="5">
        <v>91200</v>
      </c>
      <c r="G192" s="5"/>
      <c r="H192" s="5"/>
      <c r="I192" s="5"/>
      <c r="J192" s="5"/>
      <c r="K192" s="5"/>
      <c r="L192" s="14"/>
      <c r="M192" s="14"/>
      <c r="N192" s="14"/>
      <c r="O192" s="14"/>
    </row>
    <row r="193" spans="1:15" s="2" customFormat="1" ht="29.25" customHeight="1" x14ac:dyDescent="0.2">
      <c r="A193" s="36"/>
      <c r="B193" s="36"/>
      <c r="C193" s="14" t="s">
        <v>3</v>
      </c>
      <c r="D193" s="5">
        <f t="shared" si="69"/>
        <v>0</v>
      </c>
      <c r="E193" s="5"/>
      <c r="F193" s="5"/>
      <c r="G193" s="5"/>
      <c r="H193" s="5"/>
      <c r="I193" s="5"/>
      <c r="J193" s="5"/>
      <c r="K193" s="5"/>
      <c r="L193" s="14"/>
      <c r="M193" s="14"/>
      <c r="N193" s="14"/>
      <c r="O193" s="14"/>
    </row>
    <row r="194" spans="1:15" s="2" customFormat="1" ht="47.25" customHeight="1" x14ac:dyDescent="0.2">
      <c r="A194" s="36"/>
      <c r="B194" s="36"/>
      <c r="C194" s="14" t="s">
        <v>19</v>
      </c>
      <c r="D194" s="5">
        <f t="shared" si="69"/>
        <v>18836.41</v>
      </c>
      <c r="E194" s="5"/>
      <c r="F194" s="5">
        <v>18836.41</v>
      </c>
      <c r="G194" s="5"/>
      <c r="H194" s="5"/>
      <c r="I194" s="5"/>
      <c r="J194" s="5"/>
      <c r="K194" s="5"/>
      <c r="L194" s="14"/>
      <c r="M194" s="14"/>
      <c r="N194" s="14"/>
      <c r="O194" s="14"/>
    </row>
    <row r="195" spans="1:15" s="2" customFormat="1" ht="41.25" customHeight="1" x14ac:dyDescent="0.2">
      <c r="A195" s="37"/>
      <c r="B195" s="37"/>
      <c r="C195" s="14" t="s">
        <v>9</v>
      </c>
      <c r="D195" s="5">
        <f t="shared" si="69"/>
        <v>0</v>
      </c>
      <c r="E195" s="5"/>
      <c r="F195" s="5"/>
      <c r="G195" s="5"/>
      <c r="H195" s="5"/>
      <c r="I195" s="5"/>
      <c r="J195" s="5"/>
      <c r="K195" s="5"/>
      <c r="L195" s="14"/>
      <c r="M195" s="14"/>
      <c r="N195" s="14"/>
      <c r="O195" s="14"/>
    </row>
    <row r="196" spans="1:15" s="2" customFormat="1" ht="25.5" customHeight="1" x14ac:dyDescent="0.2">
      <c r="A196" s="35" t="s">
        <v>193</v>
      </c>
      <c r="B196" s="35" t="s">
        <v>55</v>
      </c>
      <c r="C196" s="14" t="s">
        <v>4</v>
      </c>
      <c r="D196" s="5">
        <f t="shared" si="69"/>
        <v>142044.65</v>
      </c>
      <c r="E196" s="5">
        <f>E197+E198+E199+E200</f>
        <v>142044.65</v>
      </c>
      <c r="F196" s="5">
        <f t="shared" ref="F196:O196" si="73">F197+F198+F199+F200</f>
        <v>0</v>
      </c>
      <c r="G196" s="5">
        <f t="shared" si="73"/>
        <v>0</v>
      </c>
      <c r="H196" s="5">
        <f t="shared" si="73"/>
        <v>0</v>
      </c>
      <c r="I196" s="5">
        <f t="shared" si="73"/>
        <v>0</v>
      </c>
      <c r="J196" s="5">
        <f t="shared" si="73"/>
        <v>0</v>
      </c>
      <c r="K196" s="5">
        <f t="shared" si="73"/>
        <v>0</v>
      </c>
      <c r="L196" s="5">
        <f t="shared" si="73"/>
        <v>0</v>
      </c>
      <c r="M196" s="5">
        <f t="shared" si="73"/>
        <v>0</v>
      </c>
      <c r="N196" s="5">
        <f t="shared" si="73"/>
        <v>0</v>
      </c>
      <c r="O196" s="5">
        <f t="shared" si="73"/>
        <v>0</v>
      </c>
    </row>
    <row r="197" spans="1:15" s="2" customFormat="1" ht="27" customHeight="1" x14ac:dyDescent="0.2">
      <c r="A197" s="36"/>
      <c r="B197" s="36"/>
      <c r="C197" s="14" t="s">
        <v>2</v>
      </c>
      <c r="D197" s="5">
        <f t="shared" si="69"/>
        <v>0</v>
      </c>
      <c r="E197" s="5"/>
      <c r="F197" s="5"/>
      <c r="G197" s="5"/>
      <c r="H197" s="5"/>
      <c r="I197" s="5"/>
      <c r="J197" s="5"/>
      <c r="K197" s="5"/>
      <c r="L197" s="14"/>
      <c r="M197" s="14"/>
      <c r="N197" s="14"/>
      <c r="O197" s="14"/>
    </row>
    <row r="198" spans="1:15" s="2" customFormat="1" ht="30" customHeight="1" x14ac:dyDescent="0.2">
      <c r="A198" s="36"/>
      <c r="B198" s="36"/>
      <c r="C198" s="14" t="s">
        <v>3</v>
      </c>
      <c r="D198" s="5">
        <f t="shared" si="69"/>
        <v>0</v>
      </c>
      <c r="E198" s="5"/>
      <c r="F198" s="5"/>
      <c r="G198" s="5"/>
      <c r="H198" s="5"/>
      <c r="I198" s="5"/>
      <c r="J198" s="5"/>
      <c r="K198" s="5"/>
      <c r="L198" s="14"/>
      <c r="M198" s="14"/>
      <c r="N198" s="14"/>
      <c r="O198" s="14"/>
    </row>
    <row r="199" spans="1:15" s="2" customFormat="1" ht="44.25" customHeight="1" x14ac:dyDescent="0.2">
      <c r="A199" s="36"/>
      <c r="B199" s="36"/>
      <c r="C199" s="14" t="s">
        <v>19</v>
      </c>
      <c r="D199" s="5">
        <f t="shared" si="69"/>
        <v>142044.65</v>
      </c>
      <c r="E199" s="5">
        <v>142044.65</v>
      </c>
      <c r="F199" s="5"/>
      <c r="G199" s="5"/>
      <c r="H199" s="5"/>
      <c r="I199" s="5"/>
      <c r="J199" s="5"/>
      <c r="K199" s="5"/>
      <c r="L199" s="14"/>
      <c r="M199" s="14"/>
      <c r="N199" s="14"/>
      <c r="O199" s="14"/>
    </row>
    <row r="200" spans="1:15" s="2" customFormat="1" ht="36.75" customHeight="1" x14ac:dyDescent="0.2">
      <c r="A200" s="37"/>
      <c r="B200" s="37"/>
      <c r="C200" s="14" t="s">
        <v>9</v>
      </c>
      <c r="D200" s="5">
        <f t="shared" si="69"/>
        <v>0</v>
      </c>
      <c r="E200" s="5"/>
      <c r="F200" s="5"/>
      <c r="G200" s="5"/>
      <c r="H200" s="5"/>
      <c r="I200" s="5"/>
      <c r="J200" s="5"/>
      <c r="K200" s="5"/>
      <c r="L200" s="14"/>
      <c r="M200" s="14"/>
      <c r="N200" s="14"/>
      <c r="O200" s="14"/>
    </row>
    <row r="201" spans="1:15" s="2" customFormat="1" ht="30" customHeight="1" x14ac:dyDescent="0.2">
      <c r="A201" s="35" t="s">
        <v>194</v>
      </c>
      <c r="B201" s="35" t="s">
        <v>162</v>
      </c>
      <c r="C201" s="14" t="s">
        <v>4</v>
      </c>
      <c r="D201" s="5">
        <f t="shared" si="69"/>
        <v>195113.2</v>
      </c>
      <c r="E201" s="5">
        <f t="shared" ref="E201:O201" si="74">E202+E203+E204+E205</f>
        <v>0</v>
      </c>
      <c r="F201" s="5">
        <f t="shared" si="74"/>
        <v>0</v>
      </c>
      <c r="G201" s="5">
        <f t="shared" si="74"/>
        <v>0</v>
      </c>
      <c r="H201" s="5">
        <f t="shared" si="74"/>
        <v>93355.4</v>
      </c>
      <c r="I201" s="5">
        <f t="shared" si="74"/>
        <v>101757.8</v>
      </c>
      <c r="J201" s="5">
        <f t="shared" si="74"/>
        <v>0</v>
      </c>
      <c r="K201" s="5">
        <f t="shared" si="74"/>
        <v>0</v>
      </c>
      <c r="L201" s="5">
        <f t="shared" si="74"/>
        <v>0</v>
      </c>
      <c r="M201" s="5">
        <f t="shared" si="74"/>
        <v>0</v>
      </c>
      <c r="N201" s="5">
        <f t="shared" si="74"/>
        <v>0</v>
      </c>
      <c r="O201" s="5">
        <f t="shared" si="74"/>
        <v>0</v>
      </c>
    </row>
    <row r="202" spans="1:15" s="2" customFormat="1" ht="31.5" customHeight="1" x14ac:dyDescent="0.2">
      <c r="A202" s="36"/>
      <c r="B202" s="36"/>
      <c r="C202" s="14" t="s">
        <v>2</v>
      </c>
      <c r="D202" s="5">
        <f t="shared" si="69"/>
        <v>0</v>
      </c>
      <c r="E202" s="5"/>
      <c r="F202" s="5"/>
      <c r="G202" s="5"/>
      <c r="H202" s="5"/>
      <c r="I202" s="5"/>
      <c r="J202" s="5"/>
      <c r="K202" s="5"/>
      <c r="L202" s="14"/>
      <c r="M202" s="14"/>
      <c r="N202" s="14"/>
      <c r="O202" s="14"/>
    </row>
    <row r="203" spans="1:15" s="2" customFormat="1" ht="30" customHeight="1" x14ac:dyDescent="0.2">
      <c r="A203" s="36"/>
      <c r="B203" s="36"/>
      <c r="C203" s="14" t="s">
        <v>3</v>
      </c>
      <c r="D203" s="5">
        <f t="shared" si="69"/>
        <v>135662.1</v>
      </c>
      <c r="E203" s="5"/>
      <c r="F203" s="5"/>
      <c r="G203" s="5"/>
      <c r="H203" s="5">
        <v>64228.4</v>
      </c>
      <c r="I203" s="5">
        <v>71433.7</v>
      </c>
      <c r="J203" s="5"/>
      <c r="K203" s="5"/>
      <c r="L203" s="14"/>
      <c r="M203" s="14"/>
      <c r="N203" s="14"/>
      <c r="O203" s="14"/>
    </row>
    <row r="204" spans="1:15" s="2" customFormat="1" ht="44.25" customHeight="1" x14ac:dyDescent="0.2">
      <c r="A204" s="36"/>
      <c r="B204" s="36"/>
      <c r="C204" s="14" t="s">
        <v>19</v>
      </c>
      <c r="D204" s="5">
        <f t="shared" si="69"/>
        <v>59451.1</v>
      </c>
      <c r="E204" s="5"/>
      <c r="F204" s="5"/>
      <c r="G204" s="5"/>
      <c r="H204" s="5">
        <v>29127</v>
      </c>
      <c r="I204" s="5">
        <v>30324.1</v>
      </c>
      <c r="J204" s="5"/>
      <c r="K204" s="5"/>
      <c r="L204" s="14"/>
      <c r="M204" s="14"/>
      <c r="N204" s="14"/>
      <c r="O204" s="14"/>
    </row>
    <row r="205" spans="1:15" s="2" customFormat="1" ht="30" customHeight="1" x14ac:dyDescent="0.2">
      <c r="A205" s="37"/>
      <c r="B205" s="37"/>
      <c r="C205" s="14" t="s">
        <v>9</v>
      </c>
      <c r="D205" s="5">
        <f t="shared" si="69"/>
        <v>0</v>
      </c>
      <c r="E205" s="5"/>
      <c r="F205" s="5"/>
      <c r="G205" s="5"/>
      <c r="H205" s="5"/>
      <c r="I205" s="5"/>
      <c r="J205" s="5"/>
      <c r="K205" s="5"/>
      <c r="L205" s="14"/>
      <c r="M205" s="14"/>
      <c r="N205" s="14"/>
      <c r="O205" s="14"/>
    </row>
    <row r="206" spans="1:15" s="2" customFormat="1" ht="27.75" customHeight="1" x14ac:dyDescent="0.2">
      <c r="A206" s="35" t="s">
        <v>195</v>
      </c>
      <c r="B206" s="35" t="s">
        <v>51</v>
      </c>
      <c r="C206" s="14" t="s">
        <v>4</v>
      </c>
      <c r="D206" s="5">
        <f t="shared" si="69"/>
        <v>125426.22</v>
      </c>
      <c r="E206" s="5">
        <f t="shared" ref="E206:O206" si="75">E207+E208+E209+E210</f>
        <v>125426.22</v>
      </c>
      <c r="F206" s="5">
        <f t="shared" si="75"/>
        <v>0</v>
      </c>
      <c r="G206" s="5">
        <f t="shared" si="75"/>
        <v>0</v>
      </c>
      <c r="H206" s="5">
        <f t="shared" si="75"/>
        <v>0</v>
      </c>
      <c r="I206" s="5">
        <f t="shared" si="75"/>
        <v>0</v>
      </c>
      <c r="J206" s="5">
        <f t="shared" si="75"/>
        <v>0</v>
      </c>
      <c r="K206" s="5">
        <f t="shared" si="75"/>
        <v>0</v>
      </c>
      <c r="L206" s="5">
        <f t="shared" si="75"/>
        <v>0</v>
      </c>
      <c r="M206" s="5">
        <f t="shared" si="75"/>
        <v>0</v>
      </c>
      <c r="N206" s="5">
        <f t="shared" si="75"/>
        <v>0</v>
      </c>
      <c r="O206" s="5">
        <f t="shared" si="75"/>
        <v>0</v>
      </c>
    </row>
    <row r="207" spans="1:15" s="2" customFormat="1" ht="27" customHeight="1" x14ac:dyDescent="0.2">
      <c r="A207" s="36"/>
      <c r="B207" s="36"/>
      <c r="C207" s="14" t="s">
        <v>2</v>
      </c>
      <c r="D207" s="5">
        <f t="shared" si="69"/>
        <v>103570.46</v>
      </c>
      <c r="E207" s="5">
        <v>103570.46</v>
      </c>
      <c r="F207" s="5"/>
      <c r="G207" s="5"/>
      <c r="H207" s="5"/>
      <c r="I207" s="5"/>
      <c r="J207" s="5"/>
      <c r="K207" s="5"/>
      <c r="L207" s="14"/>
      <c r="M207" s="14"/>
      <c r="N207" s="14"/>
      <c r="O207" s="14"/>
    </row>
    <row r="208" spans="1:15" s="2" customFormat="1" ht="27" customHeight="1" x14ac:dyDescent="0.2">
      <c r="A208" s="36"/>
      <c r="B208" s="36"/>
      <c r="C208" s="14" t="s">
        <v>3</v>
      </c>
      <c r="D208" s="5">
        <f t="shared" si="69"/>
        <v>0</v>
      </c>
      <c r="E208" s="5"/>
      <c r="F208" s="5"/>
      <c r="G208" s="5"/>
      <c r="H208" s="5"/>
      <c r="I208" s="5"/>
      <c r="J208" s="5"/>
      <c r="K208" s="5"/>
      <c r="L208" s="14"/>
      <c r="M208" s="14"/>
      <c r="N208" s="14"/>
      <c r="O208" s="14"/>
    </row>
    <row r="209" spans="1:15" s="2" customFormat="1" ht="30" customHeight="1" x14ac:dyDescent="0.2">
      <c r="A209" s="36"/>
      <c r="B209" s="36"/>
      <c r="C209" s="14" t="s">
        <v>19</v>
      </c>
      <c r="D209" s="5">
        <f t="shared" si="69"/>
        <v>21855.759999999998</v>
      </c>
      <c r="E209" s="5">
        <v>21855.759999999998</v>
      </c>
      <c r="F209" s="5"/>
      <c r="G209" s="5"/>
      <c r="H209" s="5"/>
      <c r="I209" s="5"/>
      <c r="J209" s="5"/>
      <c r="K209" s="5"/>
      <c r="L209" s="14"/>
      <c r="M209" s="14"/>
      <c r="N209" s="14"/>
      <c r="O209" s="14"/>
    </row>
    <row r="210" spans="1:15" s="2" customFormat="1" ht="21" customHeight="1" x14ac:dyDescent="0.2">
      <c r="A210" s="37"/>
      <c r="B210" s="37"/>
      <c r="C210" s="14" t="s">
        <v>9</v>
      </c>
      <c r="D210" s="5">
        <f t="shared" si="69"/>
        <v>0</v>
      </c>
      <c r="E210" s="5"/>
      <c r="F210" s="5"/>
      <c r="G210" s="5"/>
      <c r="H210" s="5"/>
      <c r="I210" s="5"/>
      <c r="J210" s="5"/>
      <c r="K210" s="5"/>
      <c r="L210" s="14"/>
      <c r="M210" s="14"/>
      <c r="N210" s="14"/>
      <c r="O210" s="14"/>
    </row>
    <row r="211" spans="1:15" s="2" customFormat="1" ht="30" customHeight="1" x14ac:dyDescent="0.2">
      <c r="A211" s="35" t="s">
        <v>299</v>
      </c>
      <c r="B211" s="35" t="s">
        <v>159</v>
      </c>
      <c r="C211" s="14" t="s">
        <v>4</v>
      </c>
      <c r="D211" s="5">
        <f t="shared" si="69"/>
        <v>68354.100000000006</v>
      </c>
      <c r="E211" s="26">
        <f>E212+E213+E214+E215</f>
        <v>0</v>
      </c>
      <c r="F211" s="26">
        <f>F212+F213+F214+F215</f>
        <v>0</v>
      </c>
      <c r="G211" s="26">
        <f>G212+G213+G214+G215</f>
        <v>0</v>
      </c>
      <c r="H211" s="26">
        <f>H212+H213+H214+H215</f>
        <v>0</v>
      </c>
      <c r="I211" s="26">
        <f t="shared" ref="I211:O211" si="76">I212+I213+I214</f>
        <v>68354.100000000006</v>
      </c>
      <c r="J211" s="26">
        <f t="shared" si="76"/>
        <v>0</v>
      </c>
      <c r="K211" s="26">
        <f t="shared" si="76"/>
        <v>0</v>
      </c>
      <c r="L211" s="26">
        <f t="shared" si="76"/>
        <v>0</v>
      </c>
      <c r="M211" s="26">
        <f t="shared" si="76"/>
        <v>0</v>
      </c>
      <c r="N211" s="26">
        <f t="shared" si="76"/>
        <v>0</v>
      </c>
      <c r="O211" s="26">
        <f t="shared" si="76"/>
        <v>0</v>
      </c>
    </row>
    <row r="212" spans="1:15" s="2" customFormat="1" ht="30" customHeight="1" x14ac:dyDescent="0.2">
      <c r="A212" s="36"/>
      <c r="B212" s="36"/>
      <c r="C212" s="14" t="s">
        <v>2</v>
      </c>
      <c r="D212" s="5">
        <f t="shared" si="69"/>
        <v>0</v>
      </c>
      <c r="E212" s="26"/>
      <c r="F212" s="26"/>
      <c r="G212" s="26"/>
      <c r="H212" s="26"/>
      <c r="I212" s="26"/>
      <c r="J212" s="26"/>
      <c r="K212" s="26"/>
      <c r="L212" s="14"/>
      <c r="M212" s="14"/>
      <c r="N212" s="14"/>
      <c r="O212" s="14"/>
    </row>
    <row r="213" spans="1:15" s="2" customFormat="1" ht="30" customHeight="1" x14ac:dyDescent="0.2">
      <c r="A213" s="36"/>
      <c r="B213" s="36"/>
      <c r="C213" s="14" t="s">
        <v>3</v>
      </c>
      <c r="D213" s="5">
        <f t="shared" si="69"/>
        <v>47984.2</v>
      </c>
      <c r="E213" s="26"/>
      <c r="F213" s="26"/>
      <c r="G213" s="26"/>
      <c r="H213" s="26"/>
      <c r="I213" s="5">
        <v>47984.2</v>
      </c>
      <c r="J213" s="26"/>
      <c r="K213" s="26"/>
      <c r="L213" s="14"/>
      <c r="M213" s="14"/>
      <c r="N213" s="14"/>
      <c r="O213" s="14"/>
    </row>
    <row r="214" spans="1:15" s="2" customFormat="1" ht="30" customHeight="1" x14ac:dyDescent="0.2">
      <c r="A214" s="36"/>
      <c r="B214" s="36"/>
      <c r="C214" s="14" t="s">
        <v>19</v>
      </c>
      <c r="D214" s="5">
        <f t="shared" si="69"/>
        <v>20369.900000000001</v>
      </c>
      <c r="E214" s="26"/>
      <c r="F214" s="26"/>
      <c r="G214" s="26"/>
      <c r="H214" s="26"/>
      <c r="I214" s="5">
        <v>20369.900000000001</v>
      </c>
      <c r="J214" s="5"/>
      <c r="K214" s="26"/>
      <c r="L214" s="14"/>
      <c r="M214" s="14"/>
      <c r="N214" s="14"/>
      <c r="O214" s="14"/>
    </row>
    <row r="215" spans="1:15" s="2" customFormat="1" ht="30" customHeight="1" x14ac:dyDescent="0.2">
      <c r="A215" s="37"/>
      <c r="B215" s="37"/>
      <c r="C215" s="14" t="s">
        <v>9</v>
      </c>
      <c r="D215" s="5">
        <f t="shared" si="69"/>
        <v>0</v>
      </c>
      <c r="E215" s="26"/>
      <c r="F215" s="26"/>
      <c r="G215" s="26"/>
      <c r="H215" s="26"/>
      <c r="I215" s="26"/>
      <c r="J215" s="26"/>
      <c r="K215" s="26"/>
      <c r="L215" s="14"/>
      <c r="M215" s="14"/>
      <c r="N215" s="14"/>
      <c r="O215" s="14"/>
    </row>
    <row r="216" spans="1:15" s="2" customFormat="1" ht="19.5" customHeight="1" x14ac:dyDescent="0.2">
      <c r="A216" s="35" t="s">
        <v>150</v>
      </c>
      <c r="B216" s="35" t="s">
        <v>26</v>
      </c>
      <c r="C216" s="14" t="s">
        <v>4</v>
      </c>
      <c r="D216" s="5">
        <f t="shared" si="69"/>
        <v>36000</v>
      </c>
      <c r="E216" s="5">
        <f>E217+E218+E219+E220</f>
        <v>36000</v>
      </c>
      <c r="F216" s="5">
        <f t="shared" ref="F216:O216" si="77">F217+F218+F219+F220</f>
        <v>0</v>
      </c>
      <c r="G216" s="5">
        <f t="shared" si="77"/>
        <v>0</v>
      </c>
      <c r="H216" s="5">
        <f t="shared" si="77"/>
        <v>0</v>
      </c>
      <c r="I216" s="5">
        <f t="shared" si="77"/>
        <v>0</v>
      </c>
      <c r="J216" s="5">
        <f t="shared" si="77"/>
        <v>0</v>
      </c>
      <c r="K216" s="5">
        <f t="shared" si="77"/>
        <v>0</v>
      </c>
      <c r="L216" s="5">
        <f t="shared" si="77"/>
        <v>0</v>
      </c>
      <c r="M216" s="5">
        <f t="shared" si="77"/>
        <v>0</v>
      </c>
      <c r="N216" s="5">
        <f t="shared" si="77"/>
        <v>0</v>
      </c>
      <c r="O216" s="5">
        <f t="shared" si="77"/>
        <v>0</v>
      </c>
    </row>
    <row r="217" spans="1:15" s="2" customFormat="1" ht="28.5" customHeight="1" x14ac:dyDescent="0.2">
      <c r="A217" s="36"/>
      <c r="B217" s="36"/>
      <c r="C217" s="14" t="s">
        <v>2</v>
      </c>
      <c r="D217" s="5">
        <f t="shared" si="69"/>
        <v>0</v>
      </c>
      <c r="E217" s="5"/>
      <c r="F217" s="5"/>
      <c r="G217" s="5"/>
      <c r="H217" s="5"/>
      <c r="I217" s="5"/>
      <c r="J217" s="5"/>
      <c r="K217" s="5"/>
      <c r="L217" s="14"/>
      <c r="M217" s="14"/>
      <c r="N217" s="14"/>
      <c r="O217" s="14"/>
    </row>
    <row r="218" spans="1:15" s="2" customFormat="1" ht="25.5" customHeight="1" x14ac:dyDescent="0.2">
      <c r="A218" s="36"/>
      <c r="B218" s="36"/>
      <c r="C218" s="14" t="s">
        <v>3</v>
      </c>
      <c r="D218" s="5">
        <f t="shared" si="69"/>
        <v>0</v>
      </c>
      <c r="E218" s="5"/>
      <c r="F218" s="5"/>
      <c r="G218" s="5"/>
      <c r="H218" s="5"/>
      <c r="I218" s="5"/>
      <c r="J218" s="5"/>
      <c r="K218" s="5"/>
      <c r="L218" s="14"/>
      <c r="M218" s="14"/>
      <c r="N218" s="14"/>
      <c r="O218" s="14"/>
    </row>
    <row r="219" spans="1:15" s="2" customFormat="1" ht="46.5" customHeight="1" x14ac:dyDescent="0.2">
      <c r="A219" s="36"/>
      <c r="B219" s="36"/>
      <c r="C219" s="14" t="s">
        <v>19</v>
      </c>
      <c r="D219" s="5">
        <f t="shared" si="69"/>
        <v>0</v>
      </c>
      <c r="E219" s="5"/>
      <c r="F219" s="5"/>
      <c r="G219" s="5"/>
      <c r="H219" s="5"/>
      <c r="I219" s="5"/>
      <c r="J219" s="5"/>
      <c r="K219" s="5"/>
      <c r="L219" s="14"/>
      <c r="M219" s="14"/>
      <c r="N219" s="14"/>
      <c r="O219" s="14"/>
    </row>
    <row r="220" spans="1:15" s="2" customFormat="1" ht="28.5" customHeight="1" x14ac:dyDescent="0.2">
      <c r="A220" s="37"/>
      <c r="B220" s="37"/>
      <c r="C220" s="14" t="s">
        <v>9</v>
      </c>
      <c r="D220" s="5">
        <f t="shared" si="69"/>
        <v>36000</v>
      </c>
      <c r="E220" s="5">
        <v>36000</v>
      </c>
      <c r="F220" s="5"/>
      <c r="G220" s="5"/>
      <c r="H220" s="5"/>
      <c r="I220" s="5"/>
      <c r="J220" s="5"/>
      <c r="K220" s="5"/>
      <c r="L220" s="14"/>
      <c r="M220" s="14"/>
      <c r="N220" s="14"/>
      <c r="O220" s="14"/>
    </row>
    <row r="221" spans="1:15" s="2" customFormat="1" ht="28.5" customHeight="1" x14ac:dyDescent="0.2">
      <c r="A221" s="35" t="s">
        <v>161</v>
      </c>
      <c r="B221" s="35" t="s">
        <v>148</v>
      </c>
      <c r="C221" s="14" t="s">
        <v>4</v>
      </c>
      <c r="D221" s="5">
        <f t="shared" si="69"/>
        <v>25190.799999999999</v>
      </c>
      <c r="E221" s="5">
        <f t="shared" ref="E221:O221" si="78">E222+E223+E224+E225</f>
        <v>0</v>
      </c>
      <c r="F221" s="5">
        <f t="shared" si="78"/>
        <v>0</v>
      </c>
      <c r="G221" s="5">
        <f t="shared" si="78"/>
        <v>0</v>
      </c>
      <c r="H221" s="5">
        <f t="shared" si="78"/>
        <v>25190.799999999999</v>
      </c>
      <c r="I221" s="5">
        <f t="shared" si="78"/>
        <v>0</v>
      </c>
      <c r="J221" s="5">
        <f t="shared" si="78"/>
        <v>0</v>
      </c>
      <c r="K221" s="5">
        <f t="shared" si="78"/>
        <v>0</v>
      </c>
      <c r="L221" s="5">
        <f t="shared" si="78"/>
        <v>0</v>
      </c>
      <c r="M221" s="5">
        <f t="shared" si="78"/>
        <v>0</v>
      </c>
      <c r="N221" s="5">
        <f t="shared" si="78"/>
        <v>0</v>
      </c>
      <c r="O221" s="5">
        <f t="shared" si="78"/>
        <v>0</v>
      </c>
    </row>
    <row r="222" spans="1:15" s="2" customFormat="1" ht="28.5" customHeight="1" x14ac:dyDescent="0.2">
      <c r="A222" s="36"/>
      <c r="B222" s="36"/>
      <c r="C222" s="14" t="s">
        <v>2</v>
      </c>
      <c r="D222" s="5">
        <f t="shared" si="69"/>
        <v>0</v>
      </c>
      <c r="E222" s="5"/>
      <c r="F222" s="5"/>
      <c r="G222" s="5"/>
      <c r="H222" s="5"/>
      <c r="I222" s="5"/>
      <c r="J222" s="5"/>
      <c r="K222" s="5"/>
      <c r="L222" s="14"/>
      <c r="M222" s="14"/>
      <c r="N222" s="14"/>
      <c r="O222" s="14"/>
    </row>
    <row r="223" spans="1:15" s="2" customFormat="1" ht="28.5" customHeight="1" x14ac:dyDescent="0.2">
      <c r="A223" s="36"/>
      <c r="B223" s="36"/>
      <c r="C223" s="14" t="s">
        <v>3</v>
      </c>
      <c r="D223" s="5">
        <f t="shared" si="69"/>
        <v>0</v>
      </c>
      <c r="E223" s="5"/>
      <c r="F223" s="5"/>
      <c r="G223" s="5"/>
      <c r="H223" s="5"/>
      <c r="I223" s="5"/>
      <c r="J223" s="5"/>
      <c r="K223" s="5"/>
      <c r="L223" s="14"/>
      <c r="M223" s="14"/>
      <c r="N223" s="14"/>
      <c r="O223" s="14"/>
    </row>
    <row r="224" spans="1:15" s="2" customFormat="1" ht="28.5" customHeight="1" x14ac:dyDescent="0.2">
      <c r="A224" s="36"/>
      <c r="B224" s="36"/>
      <c r="C224" s="14" t="s">
        <v>19</v>
      </c>
      <c r="D224" s="5">
        <f t="shared" si="69"/>
        <v>25190.799999999999</v>
      </c>
      <c r="E224" s="5"/>
      <c r="F224" s="5"/>
      <c r="G224" s="5"/>
      <c r="H224" s="5">
        <v>25190.799999999999</v>
      </c>
      <c r="I224" s="5"/>
      <c r="J224" s="5"/>
      <c r="K224" s="5"/>
      <c r="L224" s="14"/>
      <c r="M224" s="14"/>
      <c r="N224" s="14"/>
      <c r="O224" s="14"/>
    </row>
    <row r="225" spans="1:15" s="2" customFormat="1" ht="28.5" customHeight="1" x14ac:dyDescent="0.2">
      <c r="A225" s="37"/>
      <c r="B225" s="37"/>
      <c r="C225" s="14" t="s">
        <v>9</v>
      </c>
      <c r="D225" s="5">
        <f t="shared" si="69"/>
        <v>0</v>
      </c>
      <c r="E225" s="5"/>
      <c r="F225" s="5"/>
      <c r="G225" s="5"/>
      <c r="H225" s="5"/>
      <c r="I225" s="5"/>
      <c r="J225" s="5"/>
      <c r="K225" s="5"/>
      <c r="L225" s="14"/>
      <c r="M225" s="14"/>
      <c r="N225" s="14"/>
      <c r="O225" s="14"/>
    </row>
    <row r="226" spans="1:15" s="2" customFormat="1" ht="24" customHeight="1" x14ac:dyDescent="0.2">
      <c r="A226" s="41" t="s">
        <v>111</v>
      </c>
      <c r="B226" s="44" t="s">
        <v>269</v>
      </c>
      <c r="C226" s="14" t="s">
        <v>4</v>
      </c>
      <c r="D226" s="5">
        <f t="shared" si="69"/>
        <v>489447.41</v>
      </c>
      <c r="E226" s="5">
        <f>E227+E228+E229+E230</f>
        <v>115951.18</v>
      </c>
      <c r="F226" s="5">
        <f t="shared" ref="F226:O226" si="79">F227+F228+F229+F230</f>
        <v>49634.18</v>
      </c>
      <c r="G226" s="5">
        <f t="shared" si="79"/>
        <v>34453.56</v>
      </c>
      <c r="H226" s="5">
        <f t="shared" si="79"/>
        <v>45901.17</v>
      </c>
      <c r="I226" s="5">
        <f t="shared" si="79"/>
        <v>47132.38</v>
      </c>
      <c r="J226" s="5">
        <f t="shared" si="79"/>
        <v>65337.440000000002</v>
      </c>
      <c r="K226" s="5">
        <f t="shared" si="79"/>
        <v>26207.5</v>
      </c>
      <c r="L226" s="5">
        <f t="shared" si="79"/>
        <v>26207.5</v>
      </c>
      <c r="M226" s="5">
        <f t="shared" si="79"/>
        <v>26207.5</v>
      </c>
      <c r="N226" s="5">
        <f t="shared" si="79"/>
        <v>26207.5</v>
      </c>
      <c r="O226" s="5">
        <f t="shared" si="79"/>
        <v>26207.5</v>
      </c>
    </row>
    <row r="227" spans="1:15" s="2" customFormat="1" ht="36.75" customHeight="1" x14ac:dyDescent="0.2">
      <c r="A227" s="42"/>
      <c r="B227" s="45"/>
      <c r="C227" s="14" t="s">
        <v>2</v>
      </c>
      <c r="D227" s="5">
        <f t="shared" si="69"/>
        <v>27696.21</v>
      </c>
      <c r="E227" s="5">
        <f>E232+E237</f>
        <v>18670.88</v>
      </c>
      <c r="F227" s="5">
        <f t="shared" ref="F227:I227" si="80">F232+F237</f>
        <v>4251.3500000000004</v>
      </c>
      <c r="G227" s="5">
        <f t="shared" si="80"/>
        <v>2723.32</v>
      </c>
      <c r="H227" s="5">
        <f t="shared" si="80"/>
        <v>1256.58</v>
      </c>
      <c r="I227" s="5">
        <f t="shared" si="80"/>
        <v>407.3</v>
      </c>
      <c r="J227" s="5">
        <f>J232+J237</f>
        <v>386.78</v>
      </c>
      <c r="K227" s="5">
        <f t="shared" ref="K227:O227" si="81">K232+K237</f>
        <v>0</v>
      </c>
      <c r="L227" s="5">
        <f t="shared" si="81"/>
        <v>0</v>
      </c>
      <c r="M227" s="5">
        <f t="shared" si="81"/>
        <v>0</v>
      </c>
      <c r="N227" s="5">
        <f t="shared" si="81"/>
        <v>0</v>
      </c>
      <c r="O227" s="5">
        <f t="shared" si="81"/>
        <v>0</v>
      </c>
    </row>
    <row r="228" spans="1:15" s="2" customFormat="1" ht="30" customHeight="1" x14ac:dyDescent="0.2">
      <c r="A228" s="42"/>
      <c r="B228" s="45"/>
      <c r="C228" s="14" t="s">
        <v>3</v>
      </c>
      <c r="D228" s="5">
        <f t="shared" si="69"/>
        <v>185755.5</v>
      </c>
      <c r="E228" s="5">
        <f t="shared" ref="E228:J230" si="82">E233+E238</f>
        <v>49350.2</v>
      </c>
      <c r="F228" s="5">
        <f t="shared" si="82"/>
        <v>15969.13</v>
      </c>
      <c r="G228" s="5">
        <f t="shared" si="82"/>
        <v>5931.7</v>
      </c>
      <c r="H228" s="5">
        <f t="shared" si="82"/>
        <v>20543.73</v>
      </c>
      <c r="I228" s="5">
        <f t="shared" si="82"/>
        <v>17093.48</v>
      </c>
      <c r="J228" s="5">
        <f t="shared" si="82"/>
        <v>22034.76</v>
      </c>
      <c r="K228" s="5">
        <f t="shared" ref="K228:O228" si="83">K233+K238</f>
        <v>10966.5</v>
      </c>
      <c r="L228" s="5">
        <f t="shared" si="83"/>
        <v>10966.5</v>
      </c>
      <c r="M228" s="5">
        <f t="shared" si="83"/>
        <v>10966.5</v>
      </c>
      <c r="N228" s="5">
        <f t="shared" si="83"/>
        <v>10966.5</v>
      </c>
      <c r="O228" s="5">
        <f t="shared" si="83"/>
        <v>10966.5</v>
      </c>
    </row>
    <row r="229" spans="1:15" s="2" customFormat="1" ht="33.75" customHeight="1" x14ac:dyDescent="0.2">
      <c r="A229" s="42"/>
      <c r="B229" s="45"/>
      <c r="C229" s="14" t="s">
        <v>19</v>
      </c>
      <c r="D229" s="5">
        <f t="shared" si="69"/>
        <v>200165.21</v>
      </c>
      <c r="E229" s="5">
        <f t="shared" si="82"/>
        <v>43199.9</v>
      </c>
      <c r="F229" s="5">
        <f t="shared" si="82"/>
        <v>25948</v>
      </c>
      <c r="G229" s="5">
        <f t="shared" si="82"/>
        <v>21507.51</v>
      </c>
      <c r="H229" s="5">
        <f t="shared" si="82"/>
        <v>17052.599999999999</v>
      </c>
      <c r="I229" s="5">
        <f t="shared" si="82"/>
        <v>21615.15</v>
      </c>
      <c r="J229" s="5">
        <f t="shared" si="82"/>
        <v>19812.05</v>
      </c>
      <c r="K229" s="5">
        <f t="shared" ref="K229:O229" si="84">K234+K239</f>
        <v>10206</v>
      </c>
      <c r="L229" s="5">
        <f t="shared" si="84"/>
        <v>10206</v>
      </c>
      <c r="M229" s="5">
        <f t="shared" si="84"/>
        <v>10206</v>
      </c>
      <c r="N229" s="5">
        <f t="shared" si="84"/>
        <v>10206</v>
      </c>
      <c r="O229" s="5">
        <f t="shared" si="84"/>
        <v>10206</v>
      </c>
    </row>
    <row r="230" spans="1:15" s="2" customFormat="1" ht="30" customHeight="1" x14ac:dyDescent="0.2">
      <c r="A230" s="43"/>
      <c r="B230" s="46"/>
      <c r="C230" s="14" t="s">
        <v>9</v>
      </c>
      <c r="D230" s="5">
        <f t="shared" si="69"/>
        <v>75830.490000000005</v>
      </c>
      <c r="E230" s="5">
        <f t="shared" si="82"/>
        <v>4730.2</v>
      </c>
      <c r="F230" s="5">
        <f t="shared" si="82"/>
        <v>3465.7</v>
      </c>
      <c r="G230" s="5">
        <f t="shared" si="82"/>
        <v>4291.03</v>
      </c>
      <c r="H230" s="5">
        <f t="shared" si="82"/>
        <v>7048.26</v>
      </c>
      <c r="I230" s="5">
        <f t="shared" si="82"/>
        <v>8016.45</v>
      </c>
      <c r="J230" s="5">
        <f t="shared" si="82"/>
        <v>23103.85</v>
      </c>
      <c r="K230" s="5">
        <f t="shared" ref="K230:O230" si="85">K235+K240</f>
        <v>5035</v>
      </c>
      <c r="L230" s="5">
        <f t="shared" si="85"/>
        <v>5035</v>
      </c>
      <c r="M230" s="5">
        <f t="shared" si="85"/>
        <v>5035</v>
      </c>
      <c r="N230" s="5">
        <f t="shared" si="85"/>
        <v>5035</v>
      </c>
      <c r="O230" s="5">
        <f t="shared" si="85"/>
        <v>5035</v>
      </c>
    </row>
    <row r="231" spans="1:15" s="2" customFormat="1" ht="31.5" customHeight="1" x14ac:dyDescent="0.2">
      <c r="A231" s="35" t="s">
        <v>112</v>
      </c>
      <c r="B231" s="38" t="s">
        <v>270</v>
      </c>
      <c r="C231" s="14" t="s">
        <v>4</v>
      </c>
      <c r="D231" s="5">
        <f t="shared" si="69"/>
        <v>482757.71</v>
      </c>
      <c r="E231" s="5">
        <f>E232+E233+E234+E235</f>
        <v>109261.48</v>
      </c>
      <c r="F231" s="5">
        <f t="shared" ref="F231:O231" si="86">F232+F233+F234+F235</f>
        <v>49634.18</v>
      </c>
      <c r="G231" s="5">
        <f t="shared" si="86"/>
        <v>34453.56</v>
      </c>
      <c r="H231" s="5">
        <f t="shared" si="86"/>
        <v>45901.17</v>
      </c>
      <c r="I231" s="5">
        <f t="shared" si="86"/>
        <v>47132.38</v>
      </c>
      <c r="J231" s="5">
        <f t="shared" si="86"/>
        <v>65337.440000000002</v>
      </c>
      <c r="K231" s="5">
        <f t="shared" si="86"/>
        <v>26207.5</v>
      </c>
      <c r="L231" s="5">
        <f t="shared" si="86"/>
        <v>26207.5</v>
      </c>
      <c r="M231" s="5">
        <f t="shared" si="86"/>
        <v>26207.5</v>
      </c>
      <c r="N231" s="5">
        <f t="shared" si="86"/>
        <v>26207.5</v>
      </c>
      <c r="O231" s="5">
        <f t="shared" si="86"/>
        <v>26207.5</v>
      </c>
    </row>
    <row r="232" spans="1:15" s="2" customFormat="1" ht="39" customHeight="1" x14ac:dyDescent="0.2">
      <c r="A232" s="36"/>
      <c r="B232" s="39"/>
      <c r="C232" s="14" t="s">
        <v>2</v>
      </c>
      <c r="D232" s="5">
        <f t="shared" si="69"/>
        <v>27696.21</v>
      </c>
      <c r="E232" s="5">
        <v>18670.88</v>
      </c>
      <c r="F232" s="5">
        <v>4251.3500000000004</v>
      </c>
      <c r="G232" s="5">
        <v>2723.32</v>
      </c>
      <c r="H232" s="5">
        <v>1256.58</v>
      </c>
      <c r="I232" s="5">
        <v>407.3</v>
      </c>
      <c r="J232" s="5">
        <v>386.78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</row>
    <row r="233" spans="1:15" s="2" customFormat="1" ht="33" customHeight="1" x14ac:dyDescent="0.2">
      <c r="A233" s="36"/>
      <c r="B233" s="39"/>
      <c r="C233" s="14" t="s">
        <v>3</v>
      </c>
      <c r="D233" s="5">
        <f t="shared" si="69"/>
        <v>185755.5</v>
      </c>
      <c r="E233" s="5">
        <v>49350.2</v>
      </c>
      <c r="F233" s="5">
        <v>15969.13</v>
      </c>
      <c r="G233" s="5">
        <v>5931.7</v>
      </c>
      <c r="H233" s="5">
        <v>20543.73</v>
      </c>
      <c r="I233" s="5">
        <v>17093.48</v>
      </c>
      <c r="J233" s="5">
        <v>22034.76</v>
      </c>
      <c r="K233" s="5">
        <v>10966.5</v>
      </c>
      <c r="L233" s="5">
        <v>10966.5</v>
      </c>
      <c r="M233" s="5">
        <v>10966.5</v>
      </c>
      <c r="N233" s="5">
        <v>10966.5</v>
      </c>
      <c r="O233" s="5">
        <v>10966.5</v>
      </c>
    </row>
    <row r="234" spans="1:15" s="2" customFormat="1" ht="46.5" customHeight="1" x14ac:dyDescent="0.2">
      <c r="A234" s="36"/>
      <c r="B234" s="39"/>
      <c r="C234" s="14" t="s">
        <v>19</v>
      </c>
      <c r="D234" s="5">
        <f t="shared" ref="D234:D297" si="87">SUM(E234:O234)</f>
        <v>193475.51</v>
      </c>
      <c r="E234" s="5">
        <v>36510.199999999997</v>
      </c>
      <c r="F234" s="5">
        <v>25948</v>
      </c>
      <c r="G234" s="5">
        <v>21507.51</v>
      </c>
      <c r="H234" s="5">
        <v>17052.599999999999</v>
      </c>
      <c r="I234" s="5">
        <v>21615.15</v>
      </c>
      <c r="J234" s="5">
        <v>19812.05</v>
      </c>
      <c r="K234" s="5">
        <v>10206</v>
      </c>
      <c r="L234" s="5">
        <v>10206</v>
      </c>
      <c r="M234" s="5">
        <v>10206</v>
      </c>
      <c r="N234" s="5">
        <v>10206</v>
      </c>
      <c r="O234" s="5">
        <v>10206</v>
      </c>
    </row>
    <row r="235" spans="1:15" s="2" customFormat="1" ht="32.25" customHeight="1" x14ac:dyDescent="0.2">
      <c r="A235" s="37"/>
      <c r="B235" s="40"/>
      <c r="C235" s="14" t="s">
        <v>9</v>
      </c>
      <c r="D235" s="5">
        <f t="shared" si="87"/>
        <v>75830.490000000005</v>
      </c>
      <c r="E235" s="5">
        <v>4730.2</v>
      </c>
      <c r="F235" s="5">
        <v>3465.7</v>
      </c>
      <c r="G235" s="5">
        <v>4291.03</v>
      </c>
      <c r="H235" s="5">
        <v>7048.26</v>
      </c>
      <c r="I235" s="5">
        <v>8016.45</v>
      </c>
      <c r="J235" s="5">
        <v>23103.85</v>
      </c>
      <c r="K235" s="5">
        <v>5035</v>
      </c>
      <c r="L235" s="5">
        <v>5035</v>
      </c>
      <c r="M235" s="5">
        <v>5035</v>
      </c>
      <c r="N235" s="5">
        <v>5035</v>
      </c>
      <c r="O235" s="5">
        <v>5035</v>
      </c>
    </row>
    <row r="236" spans="1:15" s="2" customFormat="1" ht="25.5" customHeight="1" x14ac:dyDescent="0.2">
      <c r="A236" s="35" t="s">
        <v>113</v>
      </c>
      <c r="B236" s="44" t="s">
        <v>155</v>
      </c>
      <c r="C236" s="14" t="s">
        <v>4</v>
      </c>
      <c r="D236" s="5">
        <f t="shared" si="87"/>
        <v>6689.7</v>
      </c>
      <c r="E236" s="5">
        <f>E237+E238+E239+E240</f>
        <v>6689.7</v>
      </c>
      <c r="F236" s="5">
        <f t="shared" ref="F236:O236" si="88">F237+F238+F239+F240</f>
        <v>0</v>
      </c>
      <c r="G236" s="5">
        <f t="shared" si="88"/>
        <v>0</v>
      </c>
      <c r="H236" s="5">
        <f t="shared" si="88"/>
        <v>0</v>
      </c>
      <c r="I236" s="5">
        <f t="shared" si="88"/>
        <v>0</v>
      </c>
      <c r="J236" s="5">
        <f t="shared" si="88"/>
        <v>0</v>
      </c>
      <c r="K236" s="5">
        <f t="shared" si="88"/>
        <v>0</v>
      </c>
      <c r="L236" s="5">
        <f t="shared" si="88"/>
        <v>0</v>
      </c>
      <c r="M236" s="5">
        <f t="shared" si="88"/>
        <v>0</v>
      </c>
      <c r="N236" s="5">
        <f t="shared" si="88"/>
        <v>0</v>
      </c>
      <c r="O236" s="5">
        <f t="shared" si="88"/>
        <v>0</v>
      </c>
    </row>
    <row r="237" spans="1:15" s="2" customFormat="1" ht="27" customHeight="1" x14ac:dyDescent="0.2">
      <c r="A237" s="36"/>
      <c r="B237" s="45"/>
      <c r="C237" s="14" t="s">
        <v>2</v>
      </c>
      <c r="D237" s="5">
        <f t="shared" si="87"/>
        <v>0</v>
      </c>
      <c r="E237" s="5">
        <f>E242</f>
        <v>0</v>
      </c>
      <c r="F237" s="5">
        <f t="shared" ref="F237:K237" si="89">F242</f>
        <v>0</v>
      </c>
      <c r="G237" s="5">
        <f t="shared" si="89"/>
        <v>0</v>
      </c>
      <c r="H237" s="5">
        <f t="shared" si="89"/>
        <v>0</v>
      </c>
      <c r="I237" s="5">
        <f t="shared" si="89"/>
        <v>0</v>
      </c>
      <c r="J237" s="5">
        <f t="shared" ref="J237" si="90">J242</f>
        <v>0</v>
      </c>
      <c r="K237" s="5">
        <f t="shared" si="89"/>
        <v>0</v>
      </c>
      <c r="L237" s="5">
        <f t="shared" ref="L237:O240" si="91">L242</f>
        <v>0</v>
      </c>
      <c r="M237" s="5">
        <f t="shared" si="91"/>
        <v>0</v>
      </c>
      <c r="N237" s="5">
        <f t="shared" si="91"/>
        <v>0</v>
      </c>
      <c r="O237" s="5">
        <f t="shared" si="91"/>
        <v>0</v>
      </c>
    </row>
    <row r="238" spans="1:15" s="2" customFormat="1" ht="28.5" customHeight="1" x14ac:dyDescent="0.2">
      <c r="A238" s="36"/>
      <c r="B238" s="45"/>
      <c r="C238" s="14" t="s">
        <v>3</v>
      </c>
      <c r="D238" s="5">
        <f t="shared" si="87"/>
        <v>0</v>
      </c>
      <c r="E238" s="5">
        <f t="shared" ref="E238:K239" si="92">E243</f>
        <v>0</v>
      </c>
      <c r="F238" s="5">
        <f t="shared" si="92"/>
        <v>0</v>
      </c>
      <c r="G238" s="5">
        <f t="shared" si="92"/>
        <v>0</v>
      </c>
      <c r="H238" s="5">
        <f t="shared" si="92"/>
        <v>0</v>
      </c>
      <c r="I238" s="5">
        <f t="shared" si="92"/>
        <v>0</v>
      </c>
      <c r="J238" s="5">
        <f t="shared" ref="J238" si="93">J243</f>
        <v>0</v>
      </c>
      <c r="K238" s="5">
        <f t="shared" si="92"/>
        <v>0</v>
      </c>
      <c r="L238" s="5">
        <f t="shared" si="91"/>
        <v>0</v>
      </c>
      <c r="M238" s="5">
        <f t="shared" si="91"/>
        <v>0</v>
      </c>
      <c r="N238" s="5">
        <f t="shared" si="91"/>
        <v>0</v>
      </c>
      <c r="O238" s="5">
        <f t="shared" si="91"/>
        <v>0</v>
      </c>
    </row>
    <row r="239" spans="1:15" s="2" customFormat="1" ht="48" customHeight="1" x14ac:dyDescent="0.2">
      <c r="A239" s="36"/>
      <c r="B239" s="45"/>
      <c r="C239" s="14" t="s">
        <v>19</v>
      </c>
      <c r="D239" s="5">
        <f t="shared" si="87"/>
        <v>6689.7</v>
      </c>
      <c r="E239" s="5">
        <f t="shared" si="92"/>
        <v>6689.7</v>
      </c>
      <c r="F239" s="5">
        <f t="shared" si="92"/>
        <v>0</v>
      </c>
      <c r="G239" s="5">
        <f t="shared" si="92"/>
        <v>0</v>
      </c>
      <c r="H239" s="5">
        <f t="shared" si="92"/>
        <v>0</v>
      </c>
      <c r="I239" s="5">
        <f t="shared" si="92"/>
        <v>0</v>
      </c>
      <c r="J239" s="5">
        <f t="shared" ref="J239" si="94">J244</f>
        <v>0</v>
      </c>
      <c r="K239" s="5">
        <f t="shared" si="92"/>
        <v>0</v>
      </c>
      <c r="L239" s="5">
        <f t="shared" si="91"/>
        <v>0</v>
      </c>
      <c r="M239" s="5">
        <f t="shared" si="91"/>
        <v>0</v>
      </c>
      <c r="N239" s="5">
        <f t="shared" si="91"/>
        <v>0</v>
      </c>
      <c r="O239" s="5">
        <f t="shared" si="91"/>
        <v>0</v>
      </c>
    </row>
    <row r="240" spans="1:15" s="2" customFormat="1" ht="48.75" customHeight="1" x14ac:dyDescent="0.2">
      <c r="A240" s="37"/>
      <c r="B240" s="46"/>
      <c r="C240" s="14" t="s">
        <v>9</v>
      </c>
      <c r="D240" s="5">
        <f t="shared" si="87"/>
        <v>0</v>
      </c>
      <c r="E240" s="5">
        <f t="shared" ref="E240:K240" si="95">E245</f>
        <v>0</v>
      </c>
      <c r="F240" s="5">
        <f t="shared" si="95"/>
        <v>0</v>
      </c>
      <c r="G240" s="5">
        <f t="shared" si="95"/>
        <v>0</v>
      </c>
      <c r="H240" s="5">
        <f t="shared" si="95"/>
        <v>0</v>
      </c>
      <c r="I240" s="5">
        <f t="shared" si="95"/>
        <v>0</v>
      </c>
      <c r="J240" s="5">
        <f t="shared" ref="J240" si="96">J245</f>
        <v>0</v>
      </c>
      <c r="K240" s="5">
        <f t="shared" si="95"/>
        <v>0</v>
      </c>
      <c r="L240" s="5">
        <f t="shared" si="91"/>
        <v>0</v>
      </c>
      <c r="M240" s="5">
        <f t="shared" si="91"/>
        <v>0</v>
      </c>
      <c r="N240" s="5">
        <f t="shared" si="91"/>
        <v>0</v>
      </c>
      <c r="O240" s="5">
        <f t="shared" si="91"/>
        <v>0</v>
      </c>
    </row>
    <row r="241" spans="1:15" s="2" customFormat="1" ht="18" customHeight="1" x14ac:dyDescent="0.2">
      <c r="A241" s="35" t="s">
        <v>114</v>
      </c>
      <c r="B241" s="38" t="s">
        <v>24</v>
      </c>
      <c r="C241" s="14" t="s">
        <v>4</v>
      </c>
      <c r="D241" s="5">
        <f t="shared" si="87"/>
        <v>331</v>
      </c>
      <c r="E241" s="5">
        <f>E246</f>
        <v>331</v>
      </c>
      <c r="F241" s="5">
        <f t="shared" ref="F241:O241" si="97">F242+F243+F244+F245</f>
        <v>0</v>
      </c>
      <c r="G241" s="5">
        <f t="shared" si="97"/>
        <v>0</v>
      </c>
      <c r="H241" s="5">
        <f t="shared" si="97"/>
        <v>0</v>
      </c>
      <c r="I241" s="5">
        <f t="shared" si="97"/>
        <v>0</v>
      </c>
      <c r="J241" s="5">
        <f t="shared" si="97"/>
        <v>0</v>
      </c>
      <c r="K241" s="5">
        <f t="shared" si="97"/>
        <v>0</v>
      </c>
      <c r="L241" s="5">
        <f t="shared" si="97"/>
        <v>0</v>
      </c>
      <c r="M241" s="5">
        <f t="shared" si="97"/>
        <v>0</v>
      </c>
      <c r="N241" s="5">
        <f t="shared" si="97"/>
        <v>0</v>
      </c>
      <c r="O241" s="5">
        <f t="shared" si="97"/>
        <v>0</v>
      </c>
    </row>
    <row r="242" spans="1:15" s="2" customFormat="1" ht="28.5" customHeight="1" x14ac:dyDescent="0.2">
      <c r="A242" s="36"/>
      <c r="B242" s="39"/>
      <c r="C242" s="14" t="s">
        <v>2</v>
      </c>
      <c r="D242" s="5">
        <f t="shared" si="87"/>
        <v>0</v>
      </c>
      <c r="E242" s="5"/>
      <c r="F242" s="5"/>
      <c r="G242" s="5"/>
      <c r="H242" s="5"/>
      <c r="I242" s="5"/>
      <c r="J242" s="5"/>
      <c r="K242" s="5"/>
      <c r="L242" s="14"/>
      <c r="M242" s="14"/>
      <c r="N242" s="14"/>
      <c r="O242" s="14"/>
    </row>
    <row r="243" spans="1:15" s="2" customFormat="1" ht="17.25" customHeight="1" x14ac:dyDescent="0.2">
      <c r="A243" s="36"/>
      <c r="B243" s="39"/>
      <c r="C243" s="14" t="s">
        <v>3</v>
      </c>
      <c r="D243" s="5">
        <f t="shared" si="87"/>
        <v>0</v>
      </c>
      <c r="E243" s="5"/>
      <c r="F243" s="5"/>
      <c r="G243" s="5"/>
      <c r="H243" s="5"/>
      <c r="I243" s="5"/>
      <c r="J243" s="5"/>
      <c r="K243" s="5"/>
      <c r="L243" s="14"/>
      <c r="M243" s="14"/>
      <c r="N243" s="14"/>
      <c r="O243" s="14"/>
    </row>
    <row r="244" spans="1:15" s="2" customFormat="1" ht="43.5" customHeight="1" x14ac:dyDescent="0.2">
      <c r="A244" s="36"/>
      <c r="B244" s="39"/>
      <c r="C244" s="14" t="s">
        <v>19</v>
      </c>
      <c r="D244" s="5">
        <f t="shared" si="87"/>
        <v>6689.7</v>
      </c>
      <c r="E244" s="5">
        <v>6689.7</v>
      </c>
      <c r="F244" s="5"/>
      <c r="G244" s="5"/>
      <c r="H244" s="5"/>
      <c r="I244" s="5"/>
      <c r="J244" s="5"/>
      <c r="K244" s="5"/>
      <c r="L244" s="14"/>
      <c r="M244" s="14"/>
      <c r="N244" s="14"/>
      <c r="O244" s="14"/>
    </row>
    <row r="245" spans="1:15" s="2" customFormat="1" ht="27.75" customHeight="1" x14ac:dyDescent="0.2">
      <c r="A245" s="37"/>
      <c r="B245" s="40"/>
      <c r="C245" s="14" t="s">
        <v>9</v>
      </c>
      <c r="D245" s="5">
        <f t="shared" si="87"/>
        <v>0</v>
      </c>
      <c r="E245" s="5"/>
      <c r="F245" s="5"/>
      <c r="G245" s="5"/>
      <c r="H245" s="5"/>
      <c r="I245" s="5"/>
      <c r="J245" s="5"/>
      <c r="K245" s="5"/>
      <c r="L245" s="14"/>
      <c r="M245" s="14"/>
      <c r="N245" s="14"/>
      <c r="O245" s="14"/>
    </row>
    <row r="246" spans="1:15" s="2" customFormat="1" ht="22.5" customHeight="1" x14ac:dyDescent="0.2">
      <c r="A246" s="35" t="s">
        <v>115</v>
      </c>
      <c r="B246" s="38" t="s">
        <v>69</v>
      </c>
      <c r="C246" s="14" t="s">
        <v>4</v>
      </c>
      <c r="D246" s="5">
        <f t="shared" si="87"/>
        <v>2301</v>
      </c>
      <c r="E246" s="5">
        <f>E247+E248+E249+E250</f>
        <v>331</v>
      </c>
      <c r="F246" s="5">
        <f t="shared" ref="F246:O246" si="98">F247+F248+F249+F250</f>
        <v>156</v>
      </c>
      <c r="G246" s="5">
        <f t="shared" si="98"/>
        <v>184</v>
      </c>
      <c r="H246" s="5">
        <f t="shared" si="98"/>
        <v>230</v>
      </c>
      <c r="I246" s="5">
        <f t="shared" si="98"/>
        <v>200</v>
      </c>
      <c r="J246" s="5">
        <f t="shared" si="98"/>
        <v>200</v>
      </c>
      <c r="K246" s="5">
        <f t="shared" si="98"/>
        <v>200</v>
      </c>
      <c r="L246" s="5">
        <f t="shared" si="98"/>
        <v>200</v>
      </c>
      <c r="M246" s="5">
        <f t="shared" si="98"/>
        <v>200</v>
      </c>
      <c r="N246" s="5">
        <f t="shared" si="98"/>
        <v>200</v>
      </c>
      <c r="O246" s="5">
        <f t="shared" si="98"/>
        <v>200</v>
      </c>
    </row>
    <row r="247" spans="1:15" s="2" customFormat="1" ht="27.75" customHeight="1" x14ac:dyDescent="0.2">
      <c r="A247" s="36"/>
      <c r="B247" s="39"/>
      <c r="C247" s="14" t="s">
        <v>2</v>
      </c>
      <c r="D247" s="5">
        <f t="shared" si="87"/>
        <v>0</v>
      </c>
      <c r="E247" s="5"/>
      <c r="F247" s="5"/>
      <c r="G247" s="5"/>
      <c r="H247" s="5"/>
      <c r="I247" s="5"/>
      <c r="J247" s="5"/>
      <c r="K247" s="5"/>
      <c r="L247" s="14"/>
      <c r="M247" s="14"/>
      <c r="N247" s="14"/>
      <c r="O247" s="14"/>
    </row>
    <row r="248" spans="1:15" s="2" customFormat="1" ht="25.5" customHeight="1" x14ac:dyDescent="0.2">
      <c r="A248" s="36"/>
      <c r="B248" s="39"/>
      <c r="C248" s="14" t="s">
        <v>3</v>
      </c>
      <c r="D248" s="5">
        <f t="shared" si="87"/>
        <v>0</v>
      </c>
      <c r="E248" s="5"/>
      <c r="F248" s="5"/>
      <c r="G248" s="5"/>
      <c r="H248" s="5"/>
      <c r="I248" s="5"/>
      <c r="J248" s="5"/>
      <c r="K248" s="5"/>
      <c r="L248" s="14"/>
      <c r="M248" s="14"/>
      <c r="N248" s="14"/>
      <c r="O248" s="14"/>
    </row>
    <row r="249" spans="1:15" s="2" customFormat="1" ht="34.5" customHeight="1" x14ac:dyDescent="0.2">
      <c r="A249" s="36"/>
      <c r="B249" s="39"/>
      <c r="C249" s="14" t="s">
        <v>19</v>
      </c>
      <c r="D249" s="5">
        <f t="shared" si="87"/>
        <v>2301</v>
      </c>
      <c r="E249" s="5">
        <f>E254</f>
        <v>331</v>
      </c>
      <c r="F249" s="5">
        <f t="shared" ref="F249:O249" si="99">F254</f>
        <v>156</v>
      </c>
      <c r="G249" s="5">
        <f t="shared" si="99"/>
        <v>184</v>
      </c>
      <c r="H249" s="5">
        <f t="shared" si="99"/>
        <v>230</v>
      </c>
      <c r="I249" s="5">
        <f t="shared" si="99"/>
        <v>200</v>
      </c>
      <c r="J249" s="5">
        <f t="shared" si="99"/>
        <v>200</v>
      </c>
      <c r="K249" s="5">
        <f t="shared" si="99"/>
        <v>200</v>
      </c>
      <c r="L249" s="5">
        <f t="shared" si="99"/>
        <v>200</v>
      </c>
      <c r="M249" s="5">
        <f t="shared" si="99"/>
        <v>200</v>
      </c>
      <c r="N249" s="5">
        <f t="shared" si="99"/>
        <v>200</v>
      </c>
      <c r="O249" s="5">
        <f t="shared" si="99"/>
        <v>200</v>
      </c>
    </row>
    <row r="250" spans="1:15" s="2" customFormat="1" ht="29.25" customHeight="1" x14ac:dyDescent="0.2">
      <c r="A250" s="37"/>
      <c r="B250" s="40"/>
      <c r="C250" s="14" t="s">
        <v>9</v>
      </c>
      <c r="D250" s="5">
        <f t="shared" si="87"/>
        <v>0</v>
      </c>
      <c r="E250" s="5"/>
      <c r="F250" s="5"/>
      <c r="G250" s="5"/>
      <c r="H250" s="5"/>
      <c r="I250" s="5"/>
      <c r="J250" s="5"/>
      <c r="K250" s="5"/>
      <c r="L250" s="14"/>
      <c r="M250" s="14"/>
      <c r="N250" s="14"/>
      <c r="O250" s="14"/>
    </row>
    <row r="251" spans="1:15" s="2" customFormat="1" ht="24" customHeight="1" x14ac:dyDescent="0.2">
      <c r="A251" s="41" t="s">
        <v>116</v>
      </c>
      <c r="B251" s="44" t="s">
        <v>73</v>
      </c>
      <c r="C251" s="14" t="s">
        <v>4</v>
      </c>
      <c r="D251" s="5">
        <f t="shared" si="87"/>
        <v>2301</v>
      </c>
      <c r="E251" s="5">
        <f>E252+E253+E254+E255</f>
        <v>331</v>
      </c>
      <c r="F251" s="5">
        <f t="shared" ref="F251:O251" si="100">F252+F253+F254+F255</f>
        <v>156</v>
      </c>
      <c r="G251" s="5">
        <f t="shared" si="100"/>
        <v>184</v>
      </c>
      <c r="H251" s="5">
        <f t="shared" si="100"/>
        <v>230</v>
      </c>
      <c r="I251" s="5">
        <f t="shared" si="100"/>
        <v>200</v>
      </c>
      <c r="J251" s="5">
        <f t="shared" si="100"/>
        <v>200</v>
      </c>
      <c r="K251" s="5">
        <f t="shared" si="100"/>
        <v>200</v>
      </c>
      <c r="L251" s="5">
        <f t="shared" si="100"/>
        <v>200</v>
      </c>
      <c r="M251" s="5">
        <f t="shared" si="100"/>
        <v>200</v>
      </c>
      <c r="N251" s="5">
        <f t="shared" si="100"/>
        <v>200</v>
      </c>
      <c r="O251" s="5">
        <f t="shared" si="100"/>
        <v>200</v>
      </c>
    </row>
    <row r="252" spans="1:15" s="2" customFormat="1" ht="21.75" customHeight="1" x14ac:dyDescent="0.2">
      <c r="A252" s="42"/>
      <c r="B252" s="45"/>
      <c r="C252" s="14" t="s">
        <v>2</v>
      </c>
      <c r="D252" s="5">
        <f t="shared" si="87"/>
        <v>0</v>
      </c>
      <c r="E252" s="5"/>
      <c r="F252" s="5"/>
      <c r="G252" s="5"/>
      <c r="H252" s="5"/>
      <c r="I252" s="5"/>
      <c r="J252" s="5"/>
      <c r="K252" s="5"/>
      <c r="L252" s="14"/>
      <c r="M252" s="14"/>
      <c r="N252" s="14"/>
      <c r="O252" s="14"/>
    </row>
    <row r="253" spans="1:15" s="2" customFormat="1" ht="21.75" customHeight="1" x14ac:dyDescent="0.2">
      <c r="A253" s="42"/>
      <c r="B253" s="45"/>
      <c r="C253" s="14" t="s">
        <v>3</v>
      </c>
      <c r="D253" s="5">
        <f t="shared" si="87"/>
        <v>0</v>
      </c>
      <c r="E253" s="5"/>
      <c r="F253" s="5"/>
      <c r="G253" s="5"/>
      <c r="H253" s="5"/>
      <c r="I253" s="5"/>
      <c r="J253" s="5"/>
      <c r="K253" s="5"/>
      <c r="L253" s="14"/>
      <c r="M253" s="14"/>
      <c r="N253" s="14"/>
      <c r="O253" s="14"/>
    </row>
    <row r="254" spans="1:15" s="2" customFormat="1" ht="36.75" customHeight="1" x14ac:dyDescent="0.2">
      <c r="A254" s="42"/>
      <c r="B254" s="45"/>
      <c r="C254" s="14" t="s">
        <v>19</v>
      </c>
      <c r="D254" s="5">
        <f t="shared" si="87"/>
        <v>2301</v>
      </c>
      <c r="E254" s="5">
        <v>331</v>
      </c>
      <c r="F254" s="5">
        <v>156</v>
      </c>
      <c r="G254" s="5">
        <v>184</v>
      </c>
      <c r="H254" s="5">
        <v>230</v>
      </c>
      <c r="I254" s="5">
        <v>200</v>
      </c>
      <c r="J254" s="5">
        <v>200</v>
      </c>
      <c r="K254" s="5">
        <v>200</v>
      </c>
      <c r="L254" s="5">
        <v>200</v>
      </c>
      <c r="M254" s="5">
        <v>200</v>
      </c>
      <c r="N254" s="5">
        <v>200</v>
      </c>
      <c r="O254" s="5">
        <v>200</v>
      </c>
    </row>
    <row r="255" spans="1:15" s="2" customFormat="1" ht="21" customHeight="1" x14ac:dyDescent="0.2">
      <c r="A255" s="43"/>
      <c r="B255" s="46"/>
      <c r="C255" s="14" t="s">
        <v>9</v>
      </c>
      <c r="D255" s="5">
        <f t="shared" si="87"/>
        <v>0</v>
      </c>
      <c r="E255" s="5"/>
      <c r="F255" s="29"/>
      <c r="G255" s="29"/>
      <c r="H255" s="29"/>
      <c r="I255" s="29"/>
      <c r="J255" s="29"/>
      <c r="K255" s="29"/>
      <c r="L255" s="14"/>
      <c r="M255" s="14"/>
      <c r="N255" s="14"/>
      <c r="O255" s="14"/>
    </row>
    <row r="256" spans="1:15" s="2" customFormat="1" ht="26.25" customHeight="1" x14ac:dyDescent="0.2">
      <c r="A256" s="35" t="s">
        <v>117</v>
      </c>
      <c r="B256" s="38" t="s">
        <v>27</v>
      </c>
      <c r="C256" s="14" t="s">
        <v>4</v>
      </c>
      <c r="D256" s="5">
        <f t="shared" si="87"/>
        <v>48332804.640000001</v>
      </c>
      <c r="E256" s="5">
        <f>E257+E258+E259+E260</f>
        <v>3126482.86</v>
      </c>
      <c r="F256" s="5">
        <f t="shared" ref="F256:O256" si="101">F257+F258+F259+F260</f>
        <v>3596387.12</v>
      </c>
      <c r="G256" s="5">
        <f t="shared" si="101"/>
        <v>3838842.69</v>
      </c>
      <c r="H256" s="5">
        <f t="shared" si="101"/>
        <v>4003415.24</v>
      </c>
      <c r="I256" s="5">
        <f t="shared" si="101"/>
        <v>4189851.91</v>
      </c>
      <c r="J256" s="5">
        <f t="shared" si="101"/>
        <v>4596234.37</v>
      </c>
      <c r="K256" s="5">
        <f t="shared" si="101"/>
        <v>4707921.47</v>
      </c>
      <c r="L256" s="5">
        <f t="shared" si="101"/>
        <v>4889699.47</v>
      </c>
      <c r="M256" s="5">
        <f t="shared" si="101"/>
        <v>5003128.17</v>
      </c>
      <c r="N256" s="5">
        <f t="shared" si="101"/>
        <v>5126745.17</v>
      </c>
      <c r="O256" s="5">
        <f t="shared" si="101"/>
        <v>5254096.17</v>
      </c>
    </row>
    <row r="257" spans="1:15" s="2" customFormat="1" ht="27" customHeight="1" x14ac:dyDescent="0.2">
      <c r="A257" s="36"/>
      <c r="B257" s="39"/>
      <c r="C257" s="14" t="s">
        <v>2</v>
      </c>
      <c r="D257" s="5">
        <f t="shared" si="87"/>
        <v>2822.01</v>
      </c>
      <c r="E257" s="5">
        <f>E262</f>
        <v>2552.56</v>
      </c>
      <c r="F257" s="5">
        <f t="shared" ref="F257:H260" si="102">F262</f>
        <v>269.45</v>
      </c>
      <c r="G257" s="5">
        <f t="shared" si="102"/>
        <v>0</v>
      </c>
      <c r="H257" s="5">
        <f t="shared" si="102"/>
        <v>0</v>
      </c>
      <c r="I257" s="5">
        <f t="shared" ref="I257" si="103">I262+I267</f>
        <v>0</v>
      </c>
      <c r="J257" s="5">
        <f>J262+J267</f>
        <v>0</v>
      </c>
      <c r="K257" s="5">
        <f t="shared" ref="K257:O257" si="104">K262+K267</f>
        <v>0</v>
      </c>
      <c r="L257" s="5">
        <f t="shared" si="104"/>
        <v>0</v>
      </c>
      <c r="M257" s="5">
        <f t="shared" si="104"/>
        <v>0</v>
      </c>
      <c r="N257" s="5">
        <f t="shared" si="104"/>
        <v>0</v>
      </c>
      <c r="O257" s="5">
        <f t="shared" si="104"/>
        <v>0</v>
      </c>
    </row>
    <row r="258" spans="1:15" s="2" customFormat="1" ht="26.25" customHeight="1" x14ac:dyDescent="0.2">
      <c r="A258" s="36"/>
      <c r="B258" s="39"/>
      <c r="C258" s="14" t="s">
        <v>3</v>
      </c>
      <c r="D258" s="5">
        <f t="shared" si="87"/>
        <v>25013030.57</v>
      </c>
      <c r="E258" s="5">
        <f>E263+E268</f>
        <v>1765762.6</v>
      </c>
      <c r="F258" s="5">
        <f>F263+F268</f>
        <v>1982671.37</v>
      </c>
      <c r="G258" s="5">
        <f>G263+G268</f>
        <v>1951841.5</v>
      </c>
      <c r="H258" s="5">
        <f>H263+H268</f>
        <v>1971641.6</v>
      </c>
      <c r="I258" s="5">
        <f t="shared" ref="I258:J260" si="105">I263+I268</f>
        <v>2158715.2000000002</v>
      </c>
      <c r="J258" s="5">
        <f t="shared" si="105"/>
        <v>2294013.7000000002</v>
      </c>
      <c r="K258" s="5">
        <f t="shared" ref="K258:O258" si="106">K263+K268</f>
        <v>2370336.2999999998</v>
      </c>
      <c r="L258" s="5">
        <f t="shared" si="106"/>
        <v>2507874.2999999998</v>
      </c>
      <c r="M258" s="5">
        <f t="shared" si="106"/>
        <v>2583853</v>
      </c>
      <c r="N258" s="5">
        <f t="shared" si="106"/>
        <v>2669120</v>
      </c>
      <c r="O258" s="5">
        <f t="shared" si="106"/>
        <v>2757201</v>
      </c>
    </row>
    <row r="259" spans="1:15" s="2" customFormat="1" ht="36.75" customHeight="1" x14ac:dyDescent="0.2">
      <c r="A259" s="36"/>
      <c r="B259" s="39"/>
      <c r="C259" s="14" t="s">
        <v>19</v>
      </c>
      <c r="D259" s="5">
        <f t="shared" si="87"/>
        <v>15410807.789999999</v>
      </c>
      <c r="E259" s="5">
        <f>E264</f>
        <v>943371.1</v>
      </c>
      <c r="F259" s="5">
        <f>F264</f>
        <v>1082697.1000000001</v>
      </c>
      <c r="G259" s="5">
        <f t="shared" si="102"/>
        <v>1231004.29</v>
      </c>
      <c r="H259" s="5">
        <f t="shared" si="102"/>
        <v>1276265.7</v>
      </c>
      <c r="I259" s="5">
        <f t="shared" si="105"/>
        <v>1410252.1</v>
      </c>
      <c r="J259" s="5">
        <f t="shared" si="105"/>
        <v>1480852.5</v>
      </c>
      <c r="K259" s="5">
        <f t="shared" ref="K259:O259" si="107">K264+K269</f>
        <v>1516217</v>
      </c>
      <c r="L259" s="5">
        <f t="shared" si="107"/>
        <v>1560457</v>
      </c>
      <c r="M259" s="5">
        <f t="shared" si="107"/>
        <v>1597907</v>
      </c>
      <c r="N259" s="5">
        <f t="shared" si="107"/>
        <v>1636257</v>
      </c>
      <c r="O259" s="5">
        <f t="shared" si="107"/>
        <v>1675527</v>
      </c>
    </row>
    <row r="260" spans="1:15" s="2" customFormat="1" ht="27" customHeight="1" x14ac:dyDescent="0.2">
      <c r="A260" s="37"/>
      <c r="B260" s="40"/>
      <c r="C260" s="14" t="s">
        <v>9</v>
      </c>
      <c r="D260" s="5">
        <f t="shared" si="87"/>
        <v>7906144.2699999996</v>
      </c>
      <c r="E260" s="5">
        <f>E265</f>
        <v>414796.6</v>
      </c>
      <c r="F260" s="5">
        <f t="shared" si="102"/>
        <v>530749.19999999995</v>
      </c>
      <c r="G260" s="5">
        <f t="shared" si="102"/>
        <v>655996.9</v>
      </c>
      <c r="H260" s="5">
        <f t="shared" si="102"/>
        <v>755507.94</v>
      </c>
      <c r="I260" s="5">
        <f t="shared" si="105"/>
        <v>620884.61</v>
      </c>
      <c r="J260" s="5">
        <f t="shared" si="105"/>
        <v>821368.17</v>
      </c>
      <c r="K260" s="5">
        <f t="shared" ref="K260:O260" si="108">K265+K270</f>
        <v>821368.17</v>
      </c>
      <c r="L260" s="5">
        <f t="shared" si="108"/>
        <v>821368.17</v>
      </c>
      <c r="M260" s="5">
        <f t="shared" si="108"/>
        <v>821368.17</v>
      </c>
      <c r="N260" s="5">
        <f t="shared" si="108"/>
        <v>821368.17</v>
      </c>
      <c r="O260" s="5">
        <f t="shared" si="108"/>
        <v>821368.17</v>
      </c>
    </row>
    <row r="261" spans="1:15" s="2" customFormat="1" ht="17.25" customHeight="1" x14ac:dyDescent="0.2">
      <c r="A261" s="35" t="s">
        <v>118</v>
      </c>
      <c r="B261" s="38" t="s">
        <v>28</v>
      </c>
      <c r="C261" s="14" t="s">
        <v>4</v>
      </c>
      <c r="D261" s="5">
        <f t="shared" si="87"/>
        <v>48030157.340000004</v>
      </c>
      <c r="E261" s="5">
        <f>E262+E263+E264+E265</f>
        <v>3027907.76</v>
      </c>
      <c r="F261" s="5">
        <f t="shared" ref="F261:O261" si="109">F262+F263+F264+F265</f>
        <v>3463190.32</v>
      </c>
      <c r="G261" s="5">
        <f t="shared" si="109"/>
        <v>3797631.49</v>
      </c>
      <c r="H261" s="5">
        <f t="shared" si="109"/>
        <v>3998155.44</v>
      </c>
      <c r="I261" s="5">
        <f t="shared" si="109"/>
        <v>4185139.51</v>
      </c>
      <c r="J261" s="5">
        <f t="shared" si="109"/>
        <v>4589670.37</v>
      </c>
      <c r="K261" s="5">
        <f t="shared" si="109"/>
        <v>4701357.47</v>
      </c>
      <c r="L261" s="5">
        <f t="shared" si="109"/>
        <v>4883135.47</v>
      </c>
      <c r="M261" s="5">
        <f t="shared" si="109"/>
        <v>5003128.17</v>
      </c>
      <c r="N261" s="5">
        <f t="shared" si="109"/>
        <v>5126745.17</v>
      </c>
      <c r="O261" s="5">
        <f t="shared" si="109"/>
        <v>5254096.17</v>
      </c>
    </row>
    <row r="262" spans="1:15" s="2" customFormat="1" ht="41.25" customHeight="1" x14ac:dyDescent="0.2">
      <c r="A262" s="36"/>
      <c r="B262" s="39"/>
      <c r="C262" s="14" t="s">
        <v>2</v>
      </c>
      <c r="D262" s="5">
        <f t="shared" si="87"/>
        <v>2822.01</v>
      </c>
      <c r="E262" s="5">
        <v>2552.56</v>
      </c>
      <c r="F262" s="30">
        <v>269.45</v>
      </c>
      <c r="G262" s="5"/>
      <c r="H262" s="5"/>
      <c r="I262" s="5"/>
      <c r="J262" s="5"/>
      <c r="K262" s="5"/>
      <c r="L262" s="14"/>
      <c r="M262" s="14"/>
      <c r="N262" s="14"/>
      <c r="O262" s="14"/>
    </row>
    <row r="263" spans="1:15" s="2" customFormat="1" ht="54" customHeight="1" x14ac:dyDescent="0.2">
      <c r="A263" s="36"/>
      <c r="B263" s="39"/>
      <c r="C263" s="14" t="s">
        <v>3</v>
      </c>
      <c r="D263" s="5">
        <f t="shared" si="87"/>
        <v>24710383.27</v>
      </c>
      <c r="E263" s="5">
        <v>1667187.5</v>
      </c>
      <c r="F263" s="30">
        <v>1849474.57</v>
      </c>
      <c r="G263" s="5">
        <v>1910630.3</v>
      </c>
      <c r="H263" s="5">
        <v>1966381.8</v>
      </c>
      <c r="I263" s="5">
        <v>2154002.7999999998</v>
      </c>
      <c r="J263" s="5">
        <v>2287449.7000000002</v>
      </c>
      <c r="K263" s="5">
        <v>2363772.2999999998</v>
      </c>
      <c r="L263" s="14">
        <v>2501310.2999999998</v>
      </c>
      <c r="M263" s="25">
        <v>2583853</v>
      </c>
      <c r="N263" s="25">
        <v>2669120</v>
      </c>
      <c r="O263" s="25">
        <v>2757201</v>
      </c>
    </row>
    <row r="264" spans="1:15" s="2" customFormat="1" ht="39" customHeight="1" x14ac:dyDescent="0.2">
      <c r="A264" s="36"/>
      <c r="B264" s="39"/>
      <c r="C264" s="14" t="s">
        <v>19</v>
      </c>
      <c r="D264" s="5">
        <f t="shared" si="87"/>
        <v>15410807.789999999</v>
      </c>
      <c r="E264" s="5">
        <v>943371.1</v>
      </c>
      <c r="F264" s="30">
        <v>1082697.1000000001</v>
      </c>
      <c r="G264" s="5">
        <v>1231004.29</v>
      </c>
      <c r="H264" s="5">
        <v>1276265.7</v>
      </c>
      <c r="I264" s="5">
        <v>1410252.1</v>
      </c>
      <c r="J264" s="5">
        <v>1480852.5</v>
      </c>
      <c r="K264" s="5">
        <v>1516217</v>
      </c>
      <c r="L264" s="25">
        <v>1560457</v>
      </c>
      <c r="M264" s="25">
        <v>1597907</v>
      </c>
      <c r="N264" s="25">
        <v>1636257</v>
      </c>
      <c r="O264" s="25">
        <v>1675527</v>
      </c>
    </row>
    <row r="265" spans="1:15" s="2" customFormat="1" ht="30" customHeight="1" x14ac:dyDescent="0.2">
      <c r="A265" s="37"/>
      <c r="B265" s="40"/>
      <c r="C265" s="14" t="s">
        <v>9</v>
      </c>
      <c r="D265" s="5">
        <f t="shared" si="87"/>
        <v>7906144.2699999996</v>
      </c>
      <c r="E265" s="5">
        <v>414796.6</v>
      </c>
      <c r="F265" s="14">
        <f>534214.9-3465.7</f>
        <v>530749.19999999995</v>
      </c>
      <c r="G265" s="5">
        <v>655996.9</v>
      </c>
      <c r="H265" s="5">
        <v>755507.94</v>
      </c>
      <c r="I265" s="26">
        <v>620884.61</v>
      </c>
      <c r="J265" s="5">
        <v>821368.17</v>
      </c>
      <c r="K265" s="5">
        <v>821368.17</v>
      </c>
      <c r="L265" s="5">
        <v>821368.17</v>
      </c>
      <c r="M265" s="5">
        <v>821368.17</v>
      </c>
      <c r="N265" s="5">
        <v>821368.17</v>
      </c>
      <c r="O265" s="5">
        <v>821368.17</v>
      </c>
    </row>
    <row r="266" spans="1:15" s="2" customFormat="1" ht="18.75" customHeight="1" x14ac:dyDescent="0.2">
      <c r="A266" s="35" t="s">
        <v>119</v>
      </c>
      <c r="B266" s="38" t="s">
        <v>36</v>
      </c>
      <c r="C266" s="14" t="s">
        <v>4</v>
      </c>
      <c r="D266" s="5">
        <f t="shared" si="87"/>
        <v>302647.3</v>
      </c>
      <c r="E266" s="5">
        <f>E267+E268+E269+E270</f>
        <v>98575.1</v>
      </c>
      <c r="F266" s="5">
        <f t="shared" ref="F266:O266" si="110">F267+F268+F269+F270</f>
        <v>133196.79999999999</v>
      </c>
      <c r="G266" s="5">
        <f t="shared" si="110"/>
        <v>41211.199999999997</v>
      </c>
      <c r="H266" s="5">
        <f t="shared" si="110"/>
        <v>5259.8</v>
      </c>
      <c r="I266" s="5">
        <f t="shared" si="110"/>
        <v>4712.3999999999996</v>
      </c>
      <c r="J266" s="5">
        <f t="shared" si="110"/>
        <v>6564</v>
      </c>
      <c r="K266" s="5">
        <f t="shared" si="110"/>
        <v>6564</v>
      </c>
      <c r="L266" s="5">
        <f t="shared" si="110"/>
        <v>6564</v>
      </c>
      <c r="M266" s="5">
        <f t="shared" si="110"/>
        <v>0</v>
      </c>
      <c r="N266" s="5">
        <f t="shared" si="110"/>
        <v>0</v>
      </c>
      <c r="O266" s="5">
        <f t="shared" si="110"/>
        <v>0</v>
      </c>
    </row>
    <row r="267" spans="1:15" s="2" customFormat="1" ht="25.5" customHeight="1" x14ac:dyDescent="0.2">
      <c r="A267" s="36"/>
      <c r="B267" s="39"/>
      <c r="C267" s="14" t="s">
        <v>2</v>
      </c>
      <c r="D267" s="5">
        <f t="shared" si="87"/>
        <v>0</v>
      </c>
      <c r="E267" s="5"/>
      <c r="F267" s="5"/>
      <c r="G267" s="5"/>
      <c r="H267" s="5"/>
      <c r="I267" s="5"/>
      <c r="J267" s="5"/>
      <c r="K267" s="5"/>
      <c r="L267" s="14"/>
      <c r="M267" s="14"/>
      <c r="N267" s="14"/>
      <c r="O267" s="14"/>
    </row>
    <row r="268" spans="1:15" s="2" customFormat="1" ht="15.75" customHeight="1" x14ac:dyDescent="0.2">
      <c r="A268" s="36"/>
      <c r="B268" s="39"/>
      <c r="C268" s="14" t="s">
        <v>3</v>
      </c>
      <c r="D268" s="5">
        <f t="shared" si="87"/>
        <v>302647.3</v>
      </c>
      <c r="E268" s="5">
        <v>98575.1</v>
      </c>
      <c r="F268" s="5">
        <v>133196.79999999999</v>
      </c>
      <c r="G268" s="5">
        <v>41211.199999999997</v>
      </c>
      <c r="H268" s="5">
        <v>5259.8</v>
      </c>
      <c r="I268" s="5">
        <v>4712.3999999999996</v>
      </c>
      <c r="J268" s="5">
        <v>6564</v>
      </c>
      <c r="K268" s="5">
        <v>6564</v>
      </c>
      <c r="L268" s="25">
        <v>6564</v>
      </c>
      <c r="M268" s="25">
        <v>0</v>
      </c>
      <c r="N268" s="25">
        <v>0</v>
      </c>
      <c r="O268" s="25">
        <v>0</v>
      </c>
    </row>
    <row r="269" spans="1:15" s="2" customFormat="1" ht="33.75" customHeight="1" x14ac:dyDescent="0.2">
      <c r="A269" s="36"/>
      <c r="B269" s="39"/>
      <c r="C269" s="14" t="s">
        <v>19</v>
      </c>
      <c r="D269" s="5">
        <f t="shared" si="87"/>
        <v>0</v>
      </c>
      <c r="E269" s="5"/>
      <c r="F269" s="5"/>
      <c r="G269" s="5"/>
      <c r="H269" s="5"/>
      <c r="I269" s="5"/>
      <c r="J269" s="5"/>
      <c r="K269" s="5"/>
      <c r="L269" s="14"/>
      <c r="M269" s="14"/>
      <c r="N269" s="14"/>
      <c r="O269" s="14"/>
    </row>
    <row r="270" spans="1:15" s="2" customFormat="1" ht="38.25" customHeight="1" x14ac:dyDescent="0.2">
      <c r="A270" s="37"/>
      <c r="B270" s="40"/>
      <c r="C270" s="14" t="s">
        <v>9</v>
      </c>
      <c r="D270" s="5">
        <f t="shared" si="87"/>
        <v>0</v>
      </c>
      <c r="E270" s="5"/>
      <c r="F270" s="5"/>
      <c r="G270" s="5"/>
      <c r="H270" s="5"/>
      <c r="I270" s="5"/>
      <c r="J270" s="5"/>
      <c r="K270" s="5"/>
      <c r="L270" s="14"/>
      <c r="M270" s="14"/>
      <c r="N270" s="14"/>
      <c r="O270" s="14"/>
    </row>
    <row r="271" spans="1:15" s="2" customFormat="1" ht="25.5" customHeight="1" x14ac:dyDescent="0.2">
      <c r="A271" s="35" t="s">
        <v>120</v>
      </c>
      <c r="B271" s="38" t="s">
        <v>45</v>
      </c>
      <c r="C271" s="14" t="s">
        <v>4</v>
      </c>
      <c r="D271" s="5">
        <f t="shared" si="87"/>
        <v>25128.5</v>
      </c>
      <c r="E271" s="5">
        <f>E272+E273+E274+E275</f>
        <v>2530</v>
      </c>
      <c r="F271" s="5">
        <f t="shared" ref="F271:O271" si="111">F272+F273+F274+F275</f>
        <v>1551</v>
      </c>
      <c r="G271" s="5">
        <f t="shared" si="111"/>
        <v>2678</v>
      </c>
      <c r="H271" s="5">
        <f t="shared" si="111"/>
        <v>4334.5</v>
      </c>
      <c r="I271" s="5">
        <f t="shared" si="111"/>
        <v>8937</v>
      </c>
      <c r="J271" s="5">
        <f t="shared" si="111"/>
        <v>5098</v>
      </c>
      <c r="K271" s="5">
        <f t="shared" si="111"/>
        <v>0</v>
      </c>
      <c r="L271" s="5">
        <f t="shared" si="111"/>
        <v>0</v>
      </c>
      <c r="M271" s="5">
        <f t="shared" si="111"/>
        <v>0</v>
      </c>
      <c r="N271" s="5">
        <f t="shared" si="111"/>
        <v>0</v>
      </c>
      <c r="O271" s="5">
        <f t="shared" si="111"/>
        <v>0</v>
      </c>
    </row>
    <row r="272" spans="1:15" s="2" customFormat="1" ht="24.75" customHeight="1" x14ac:dyDescent="0.2">
      <c r="A272" s="36"/>
      <c r="B272" s="39"/>
      <c r="C272" s="14" t="s">
        <v>2</v>
      </c>
      <c r="D272" s="5">
        <f t="shared" si="87"/>
        <v>0</v>
      </c>
      <c r="E272" s="5"/>
      <c r="F272" s="5"/>
      <c r="G272" s="5"/>
      <c r="H272" s="5"/>
      <c r="I272" s="5"/>
      <c r="J272" s="5"/>
      <c r="K272" s="5"/>
      <c r="L272" s="14"/>
      <c r="M272" s="14"/>
      <c r="N272" s="14"/>
      <c r="O272" s="14"/>
    </row>
    <row r="273" spans="1:17" s="2" customFormat="1" ht="27" customHeight="1" x14ac:dyDescent="0.2">
      <c r="A273" s="36"/>
      <c r="B273" s="39"/>
      <c r="C273" s="14" t="s">
        <v>3</v>
      </c>
      <c r="D273" s="5">
        <f t="shared" si="87"/>
        <v>25128.5</v>
      </c>
      <c r="E273" s="5">
        <v>2530</v>
      </c>
      <c r="F273" s="5">
        <v>1551</v>
      </c>
      <c r="G273" s="5">
        <v>2678</v>
      </c>
      <c r="H273" s="5">
        <v>4334.5</v>
      </c>
      <c r="I273" s="5">
        <v>8937</v>
      </c>
      <c r="J273" s="5">
        <v>5098</v>
      </c>
      <c r="K273" s="5">
        <v>0</v>
      </c>
      <c r="L273" s="25">
        <v>0</v>
      </c>
      <c r="M273" s="25">
        <v>0</v>
      </c>
      <c r="N273" s="25">
        <v>0</v>
      </c>
      <c r="O273" s="25">
        <v>0</v>
      </c>
    </row>
    <row r="274" spans="1:17" s="2" customFormat="1" ht="36.75" customHeight="1" x14ac:dyDescent="0.2">
      <c r="A274" s="36"/>
      <c r="B274" s="39"/>
      <c r="C274" s="14" t="s">
        <v>19</v>
      </c>
      <c r="D274" s="5">
        <f t="shared" si="87"/>
        <v>0</v>
      </c>
      <c r="E274" s="5"/>
      <c r="F274" s="5"/>
      <c r="G274" s="5"/>
      <c r="H274" s="5"/>
      <c r="I274" s="5"/>
      <c r="J274" s="5"/>
      <c r="K274" s="5"/>
      <c r="L274" s="14"/>
      <c r="M274" s="14"/>
      <c r="N274" s="14"/>
      <c r="O274" s="14"/>
    </row>
    <row r="275" spans="1:17" s="2" customFormat="1" ht="26.25" customHeight="1" x14ac:dyDescent="0.2">
      <c r="A275" s="37"/>
      <c r="B275" s="40"/>
      <c r="C275" s="14" t="s">
        <v>9</v>
      </c>
      <c r="D275" s="5">
        <f t="shared" si="87"/>
        <v>0</v>
      </c>
      <c r="E275" s="5"/>
      <c r="F275" s="5"/>
      <c r="G275" s="5"/>
      <c r="H275" s="5"/>
      <c r="I275" s="5"/>
      <c r="J275" s="5"/>
      <c r="K275" s="5"/>
      <c r="L275" s="14"/>
      <c r="M275" s="14"/>
      <c r="N275" s="14"/>
      <c r="O275" s="14"/>
    </row>
    <row r="276" spans="1:17" s="2" customFormat="1" ht="40.5" customHeight="1" x14ac:dyDescent="0.2">
      <c r="A276" s="35" t="s">
        <v>180</v>
      </c>
      <c r="B276" s="38" t="s">
        <v>250</v>
      </c>
      <c r="C276" s="14" t="s">
        <v>4</v>
      </c>
      <c r="D276" s="5">
        <f t="shared" si="87"/>
        <v>3879029.3</v>
      </c>
      <c r="E276" s="5">
        <f>E277+E278+E279+E280</f>
        <v>0</v>
      </c>
      <c r="F276" s="5">
        <f t="shared" ref="F276:O276" si="112">F277+F278+F279+F280</f>
        <v>0</v>
      </c>
      <c r="G276" s="5">
        <f t="shared" si="112"/>
        <v>0</v>
      </c>
      <c r="H276" s="5">
        <f t="shared" si="112"/>
        <v>0</v>
      </c>
      <c r="I276" s="5">
        <f t="shared" si="112"/>
        <v>563425.6</v>
      </c>
      <c r="J276" s="5">
        <f t="shared" si="112"/>
        <v>1746963.6</v>
      </c>
      <c r="K276" s="5">
        <f t="shared" si="112"/>
        <v>1265972.3899999999</v>
      </c>
      <c r="L276" s="5">
        <f t="shared" si="112"/>
        <v>302667.71000000002</v>
      </c>
      <c r="M276" s="5">
        <f t="shared" si="112"/>
        <v>0</v>
      </c>
      <c r="N276" s="5">
        <f t="shared" si="112"/>
        <v>0</v>
      </c>
      <c r="O276" s="5">
        <f t="shared" si="112"/>
        <v>0</v>
      </c>
      <c r="Q276" s="18"/>
    </row>
    <row r="277" spans="1:17" s="2" customFormat="1" ht="24.75" customHeight="1" x14ac:dyDescent="0.2">
      <c r="A277" s="36"/>
      <c r="B277" s="39"/>
      <c r="C277" s="14" t="s">
        <v>2</v>
      </c>
      <c r="D277" s="5">
        <f t="shared" si="87"/>
        <v>1939362.55</v>
      </c>
      <c r="E277" s="5">
        <f t="shared" ref="E277:O277" si="113">E282+E397</f>
        <v>0</v>
      </c>
      <c r="F277" s="5">
        <f t="shared" si="113"/>
        <v>0</v>
      </c>
      <c r="G277" s="5">
        <f t="shared" si="113"/>
        <v>0</v>
      </c>
      <c r="H277" s="5">
        <f t="shared" si="113"/>
        <v>0</v>
      </c>
      <c r="I277" s="5">
        <f t="shared" si="113"/>
        <v>419691.2</v>
      </c>
      <c r="J277" s="5">
        <f t="shared" si="113"/>
        <v>837417.5</v>
      </c>
      <c r="K277" s="5">
        <f t="shared" si="113"/>
        <v>504014.05</v>
      </c>
      <c r="L277" s="5">
        <f t="shared" si="113"/>
        <v>178239.8</v>
      </c>
      <c r="M277" s="5">
        <f t="shared" si="113"/>
        <v>0</v>
      </c>
      <c r="N277" s="5">
        <f t="shared" si="113"/>
        <v>0</v>
      </c>
      <c r="O277" s="5">
        <f t="shared" si="113"/>
        <v>0</v>
      </c>
      <c r="Q277" s="18"/>
    </row>
    <row r="278" spans="1:17" s="2" customFormat="1" ht="27" customHeight="1" x14ac:dyDescent="0.2">
      <c r="A278" s="36"/>
      <c r="B278" s="39"/>
      <c r="C278" s="14" t="s">
        <v>3</v>
      </c>
      <c r="D278" s="5">
        <f t="shared" si="87"/>
        <v>1385322.92</v>
      </c>
      <c r="E278" s="5">
        <f t="shared" ref="E278:O278" si="114">E283+E398</f>
        <v>0</v>
      </c>
      <c r="F278" s="5">
        <f t="shared" si="114"/>
        <v>0</v>
      </c>
      <c r="G278" s="5">
        <f t="shared" si="114"/>
        <v>0</v>
      </c>
      <c r="H278" s="5">
        <f t="shared" si="114"/>
        <v>0</v>
      </c>
      <c r="I278" s="5">
        <f t="shared" si="114"/>
        <v>100900.2</v>
      </c>
      <c r="J278" s="5">
        <f t="shared" si="114"/>
        <v>650325.1</v>
      </c>
      <c r="K278" s="5">
        <f t="shared" si="114"/>
        <v>545131.67000000004</v>
      </c>
      <c r="L278" s="5">
        <f t="shared" si="114"/>
        <v>88965.95</v>
      </c>
      <c r="M278" s="5">
        <f t="shared" si="114"/>
        <v>0</v>
      </c>
      <c r="N278" s="5">
        <f t="shared" si="114"/>
        <v>0</v>
      </c>
      <c r="O278" s="5">
        <f t="shared" si="114"/>
        <v>0</v>
      </c>
      <c r="Q278" s="18"/>
    </row>
    <row r="279" spans="1:17" s="2" customFormat="1" ht="36.75" customHeight="1" x14ac:dyDescent="0.2">
      <c r="A279" s="36"/>
      <c r="B279" s="39"/>
      <c r="C279" s="14" t="s">
        <v>19</v>
      </c>
      <c r="D279" s="5">
        <f t="shared" si="87"/>
        <v>554343.82999999996</v>
      </c>
      <c r="E279" s="5">
        <f t="shared" ref="E279:O279" si="115">E284+E399</f>
        <v>0</v>
      </c>
      <c r="F279" s="5">
        <f t="shared" si="115"/>
        <v>0</v>
      </c>
      <c r="G279" s="5">
        <f t="shared" si="115"/>
        <v>0</v>
      </c>
      <c r="H279" s="5">
        <f t="shared" si="115"/>
        <v>0</v>
      </c>
      <c r="I279" s="5">
        <f t="shared" si="115"/>
        <v>42834.2</v>
      </c>
      <c r="J279" s="5">
        <f t="shared" si="115"/>
        <v>259221</v>
      </c>
      <c r="K279" s="5">
        <f t="shared" si="115"/>
        <v>216826.67</v>
      </c>
      <c r="L279" s="5">
        <f t="shared" si="115"/>
        <v>35461.96</v>
      </c>
      <c r="M279" s="5">
        <f t="shared" si="115"/>
        <v>0</v>
      </c>
      <c r="N279" s="5">
        <f t="shared" si="115"/>
        <v>0</v>
      </c>
      <c r="O279" s="5">
        <f t="shared" si="115"/>
        <v>0</v>
      </c>
      <c r="Q279" s="18"/>
    </row>
    <row r="280" spans="1:17" s="2" customFormat="1" ht="36" customHeight="1" x14ac:dyDescent="0.2">
      <c r="A280" s="37"/>
      <c r="B280" s="40"/>
      <c r="C280" s="14" t="s">
        <v>9</v>
      </c>
      <c r="D280" s="5">
        <f t="shared" si="87"/>
        <v>0</v>
      </c>
      <c r="E280" s="5">
        <f t="shared" ref="E280:O280" si="116">E285+E400</f>
        <v>0</v>
      </c>
      <c r="F280" s="5">
        <f t="shared" si="116"/>
        <v>0</v>
      </c>
      <c r="G280" s="5">
        <f t="shared" si="116"/>
        <v>0</v>
      </c>
      <c r="H280" s="5">
        <f t="shared" si="116"/>
        <v>0</v>
      </c>
      <c r="I280" s="5">
        <f t="shared" si="116"/>
        <v>0</v>
      </c>
      <c r="J280" s="5">
        <f t="shared" si="116"/>
        <v>0</v>
      </c>
      <c r="K280" s="5">
        <f t="shared" si="116"/>
        <v>0</v>
      </c>
      <c r="L280" s="5">
        <f t="shared" si="116"/>
        <v>0</v>
      </c>
      <c r="M280" s="5">
        <f t="shared" si="116"/>
        <v>0</v>
      </c>
      <c r="N280" s="5">
        <f t="shared" si="116"/>
        <v>0</v>
      </c>
      <c r="O280" s="5">
        <f t="shared" si="116"/>
        <v>0</v>
      </c>
      <c r="Q280" s="18"/>
    </row>
    <row r="281" spans="1:17" s="2" customFormat="1" ht="25.5" customHeight="1" x14ac:dyDescent="0.2">
      <c r="A281" s="35" t="s">
        <v>181</v>
      </c>
      <c r="B281" s="38" t="s">
        <v>248</v>
      </c>
      <c r="C281" s="14" t="s">
        <v>4</v>
      </c>
      <c r="D281" s="5">
        <f t="shared" si="87"/>
        <v>3624064.89</v>
      </c>
      <c r="E281" s="5">
        <f>E282+E283+E284+E285</f>
        <v>0</v>
      </c>
      <c r="F281" s="5">
        <f t="shared" ref="F281:O281" si="117">F282+F283+F284+F285</f>
        <v>0</v>
      </c>
      <c r="G281" s="5">
        <f t="shared" si="117"/>
        <v>0</v>
      </c>
      <c r="H281" s="5">
        <f t="shared" si="117"/>
        <v>0</v>
      </c>
      <c r="I281" s="5">
        <f t="shared" si="117"/>
        <v>563425.6</v>
      </c>
      <c r="J281" s="5">
        <f t="shared" si="117"/>
        <v>1746963.6</v>
      </c>
      <c r="K281" s="5">
        <f t="shared" si="117"/>
        <v>1060727.49</v>
      </c>
      <c r="L281" s="5">
        <f t="shared" si="117"/>
        <v>252948.2</v>
      </c>
      <c r="M281" s="5">
        <f t="shared" si="117"/>
        <v>0</v>
      </c>
      <c r="N281" s="5">
        <f t="shared" si="117"/>
        <v>0</v>
      </c>
      <c r="O281" s="5">
        <f t="shared" si="117"/>
        <v>0</v>
      </c>
    </row>
    <row r="282" spans="1:17" s="2" customFormat="1" ht="24.75" customHeight="1" x14ac:dyDescent="0.2">
      <c r="A282" s="36"/>
      <c r="B282" s="39"/>
      <c r="C282" s="14" t="s">
        <v>2</v>
      </c>
      <c r="D282" s="5">
        <f t="shared" si="87"/>
        <v>1739362.55</v>
      </c>
      <c r="E282" s="5">
        <f t="shared" ref="E282:O282" si="118">E287+E342</f>
        <v>0</v>
      </c>
      <c r="F282" s="5">
        <f t="shared" si="118"/>
        <v>0</v>
      </c>
      <c r="G282" s="5">
        <f t="shared" si="118"/>
        <v>0</v>
      </c>
      <c r="H282" s="5">
        <f t="shared" si="118"/>
        <v>0</v>
      </c>
      <c r="I282" s="5">
        <f t="shared" si="118"/>
        <v>419691.2</v>
      </c>
      <c r="J282" s="5">
        <f t="shared" si="118"/>
        <v>837417.5</v>
      </c>
      <c r="K282" s="5">
        <f>K287+K342</f>
        <v>304014.05</v>
      </c>
      <c r="L282" s="5">
        <f t="shared" si="118"/>
        <v>178239.8</v>
      </c>
      <c r="M282" s="5">
        <f t="shared" si="118"/>
        <v>0</v>
      </c>
      <c r="N282" s="5">
        <f t="shared" si="118"/>
        <v>0</v>
      </c>
      <c r="O282" s="5">
        <f t="shared" si="118"/>
        <v>0</v>
      </c>
    </row>
    <row r="283" spans="1:17" s="2" customFormat="1" ht="27" customHeight="1" x14ac:dyDescent="0.2">
      <c r="A283" s="36"/>
      <c r="B283" s="39"/>
      <c r="C283" s="14" t="s">
        <v>3</v>
      </c>
      <c r="D283" s="5">
        <f t="shared" si="87"/>
        <v>1345691.87</v>
      </c>
      <c r="E283" s="5">
        <f t="shared" ref="E283:O283" si="119">E288+E343</f>
        <v>0</v>
      </c>
      <c r="F283" s="5">
        <f t="shared" si="119"/>
        <v>0</v>
      </c>
      <c r="G283" s="5">
        <f t="shared" si="119"/>
        <v>0</v>
      </c>
      <c r="H283" s="5">
        <f t="shared" si="119"/>
        <v>0</v>
      </c>
      <c r="I283" s="5">
        <f t="shared" si="119"/>
        <v>100900.2</v>
      </c>
      <c r="J283" s="5">
        <f t="shared" si="119"/>
        <v>650325.1</v>
      </c>
      <c r="K283" s="5">
        <f t="shared" si="119"/>
        <v>541050.06999999995</v>
      </c>
      <c r="L283" s="5">
        <f t="shared" si="119"/>
        <v>53416.5</v>
      </c>
      <c r="M283" s="5">
        <f t="shared" si="119"/>
        <v>0</v>
      </c>
      <c r="N283" s="5">
        <f t="shared" si="119"/>
        <v>0</v>
      </c>
      <c r="O283" s="5">
        <f t="shared" si="119"/>
        <v>0</v>
      </c>
    </row>
    <row r="284" spans="1:17" s="2" customFormat="1" ht="36.75" customHeight="1" x14ac:dyDescent="0.2">
      <c r="A284" s="36"/>
      <c r="B284" s="39"/>
      <c r="C284" s="14" t="s">
        <v>19</v>
      </c>
      <c r="D284" s="5">
        <f t="shared" si="87"/>
        <v>539010.47</v>
      </c>
      <c r="E284" s="5">
        <f t="shared" ref="E284:O284" si="120">E289+E344</f>
        <v>0</v>
      </c>
      <c r="F284" s="5">
        <f t="shared" si="120"/>
        <v>0</v>
      </c>
      <c r="G284" s="5">
        <f t="shared" si="120"/>
        <v>0</v>
      </c>
      <c r="H284" s="5">
        <f t="shared" si="120"/>
        <v>0</v>
      </c>
      <c r="I284" s="5">
        <f t="shared" si="120"/>
        <v>42834.2</v>
      </c>
      <c r="J284" s="5">
        <f t="shared" si="120"/>
        <v>259221</v>
      </c>
      <c r="K284" s="5">
        <f t="shared" si="120"/>
        <v>215663.37</v>
      </c>
      <c r="L284" s="5">
        <f t="shared" si="120"/>
        <v>21291.9</v>
      </c>
      <c r="M284" s="5">
        <f t="shared" si="120"/>
        <v>0</v>
      </c>
      <c r="N284" s="5">
        <f t="shared" si="120"/>
        <v>0</v>
      </c>
      <c r="O284" s="5">
        <f t="shared" si="120"/>
        <v>0</v>
      </c>
    </row>
    <row r="285" spans="1:17" s="2" customFormat="1" ht="26.25" customHeight="1" x14ac:dyDescent="0.2">
      <c r="A285" s="37"/>
      <c r="B285" s="40"/>
      <c r="C285" s="14" t="s">
        <v>9</v>
      </c>
      <c r="D285" s="5">
        <f t="shared" si="87"/>
        <v>0</v>
      </c>
      <c r="E285" s="5">
        <f t="shared" ref="E285:O285" si="121">E290+E345</f>
        <v>0</v>
      </c>
      <c r="F285" s="5">
        <f t="shared" si="121"/>
        <v>0</v>
      </c>
      <c r="G285" s="5">
        <f t="shared" si="121"/>
        <v>0</v>
      </c>
      <c r="H285" s="5">
        <f t="shared" si="121"/>
        <v>0</v>
      </c>
      <c r="I285" s="5">
        <f t="shared" si="121"/>
        <v>0</v>
      </c>
      <c r="J285" s="5">
        <f t="shared" si="121"/>
        <v>0</v>
      </c>
      <c r="K285" s="5">
        <f t="shared" si="121"/>
        <v>0</v>
      </c>
      <c r="L285" s="5">
        <f t="shared" si="121"/>
        <v>0</v>
      </c>
      <c r="M285" s="5">
        <f t="shared" si="121"/>
        <v>0</v>
      </c>
      <c r="N285" s="5">
        <f t="shared" si="121"/>
        <v>0</v>
      </c>
      <c r="O285" s="5">
        <f t="shared" si="121"/>
        <v>0</v>
      </c>
    </row>
    <row r="286" spans="1:17" s="2" customFormat="1" ht="23.25" customHeight="1" x14ac:dyDescent="0.2">
      <c r="A286" s="35" t="s">
        <v>182</v>
      </c>
      <c r="B286" s="35" t="s">
        <v>204</v>
      </c>
      <c r="C286" s="14" t="s">
        <v>4</v>
      </c>
      <c r="D286" s="5">
        <f t="shared" si="87"/>
        <v>1478685.99</v>
      </c>
      <c r="E286" s="5">
        <f t="shared" ref="E286:O286" si="122">E287+E288+E289+E290</f>
        <v>0</v>
      </c>
      <c r="F286" s="5">
        <f t="shared" si="122"/>
        <v>0</v>
      </c>
      <c r="G286" s="5">
        <f t="shared" si="122"/>
        <v>0</v>
      </c>
      <c r="H286" s="5">
        <f t="shared" si="122"/>
        <v>0</v>
      </c>
      <c r="I286" s="5">
        <f t="shared" si="122"/>
        <v>0</v>
      </c>
      <c r="J286" s="5">
        <f t="shared" si="122"/>
        <v>165010.29999999999</v>
      </c>
      <c r="K286" s="5">
        <f t="shared" si="122"/>
        <v>1060727.49</v>
      </c>
      <c r="L286" s="5">
        <f t="shared" si="122"/>
        <v>252948.2</v>
      </c>
      <c r="M286" s="5">
        <f t="shared" si="122"/>
        <v>0</v>
      </c>
      <c r="N286" s="5">
        <f t="shared" si="122"/>
        <v>0</v>
      </c>
      <c r="O286" s="5">
        <f t="shared" si="122"/>
        <v>0</v>
      </c>
    </row>
    <row r="287" spans="1:17" s="2" customFormat="1" ht="24.75" customHeight="1" x14ac:dyDescent="0.2">
      <c r="A287" s="36"/>
      <c r="B287" s="36"/>
      <c r="C287" s="14" t="s">
        <v>2</v>
      </c>
      <c r="D287" s="5">
        <f t="shared" si="87"/>
        <v>612848.75</v>
      </c>
      <c r="E287" s="5">
        <f>SUM(E292,E297,E302,E307,E312,E317,E322,E327,E332,E337)</f>
        <v>0</v>
      </c>
      <c r="F287" s="5">
        <f t="shared" ref="F287:I287" si="123">SUM(F292,F297,F302,F307,F312,F317,F322,F327,F332,F337)</f>
        <v>0</v>
      </c>
      <c r="G287" s="5">
        <f t="shared" si="123"/>
        <v>0</v>
      </c>
      <c r="H287" s="5">
        <f t="shared" si="123"/>
        <v>0</v>
      </c>
      <c r="I287" s="5">
        <f t="shared" si="123"/>
        <v>0</v>
      </c>
      <c r="J287" s="5">
        <f>SUM(J292,J297,J302,J307,J312,J317,J322,J327,J332,J337)</f>
        <v>130594.9</v>
      </c>
      <c r="K287" s="5">
        <f>SUM(K292,K297,K302,K307,K312,K317,K322,K327,K332,K337)</f>
        <v>304014.05</v>
      </c>
      <c r="L287" s="5">
        <f t="shared" ref="L287:O287" si="124">SUM(L292,L297,L302,L307,L312,L317,L322,L327,L332,L337)</f>
        <v>178239.8</v>
      </c>
      <c r="M287" s="5">
        <f t="shared" si="124"/>
        <v>0</v>
      </c>
      <c r="N287" s="5">
        <f t="shared" si="124"/>
        <v>0</v>
      </c>
      <c r="O287" s="5">
        <f t="shared" si="124"/>
        <v>0</v>
      </c>
    </row>
    <row r="288" spans="1:17" s="2" customFormat="1" ht="22.5" customHeight="1" x14ac:dyDescent="0.2">
      <c r="A288" s="36"/>
      <c r="B288" s="36"/>
      <c r="C288" s="14" t="s">
        <v>3</v>
      </c>
      <c r="D288" s="5">
        <f t="shared" si="87"/>
        <v>619073.27</v>
      </c>
      <c r="E288" s="5">
        <f t="shared" ref="E288:J290" si="125">SUM(E293,E298,E303,E308,E313,E318,E323,E328,E333,E338)</f>
        <v>0</v>
      </c>
      <c r="F288" s="5">
        <f t="shared" si="125"/>
        <v>0</v>
      </c>
      <c r="G288" s="5">
        <f t="shared" si="125"/>
        <v>0</v>
      </c>
      <c r="H288" s="5">
        <f t="shared" si="125"/>
        <v>0</v>
      </c>
      <c r="I288" s="5">
        <f t="shared" si="125"/>
        <v>0</v>
      </c>
      <c r="J288" s="5">
        <f t="shared" si="125"/>
        <v>24606.7</v>
      </c>
      <c r="K288" s="5">
        <f t="shared" ref="K288:O288" si="126">SUM(K293,K298,K303,K308,K313,K318,K323,K328,K333,K338)</f>
        <v>541050.06999999995</v>
      </c>
      <c r="L288" s="5">
        <f t="shared" si="126"/>
        <v>53416.5</v>
      </c>
      <c r="M288" s="5">
        <f t="shared" si="126"/>
        <v>0</v>
      </c>
      <c r="N288" s="5">
        <f t="shared" si="126"/>
        <v>0</v>
      </c>
      <c r="O288" s="5">
        <f t="shared" si="126"/>
        <v>0</v>
      </c>
    </row>
    <row r="289" spans="1:17" s="2" customFormat="1" ht="30.75" customHeight="1" x14ac:dyDescent="0.2">
      <c r="A289" s="36"/>
      <c r="B289" s="36"/>
      <c r="C289" s="14" t="s">
        <v>19</v>
      </c>
      <c r="D289" s="5">
        <f t="shared" si="87"/>
        <v>246763.97</v>
      </c>
      <c r="E289" s="5">
        <f t="shared" si="125"/>
        <v>0</v>
      </c>
      <c r="F289" s="5">
        <f t="shared" si="125"/>
        <v>0</v>
      </c>
      <c r="G289" s="5">
        <f t="shared" si="125"/>
        <v>0</v>
      </c>
      <c r="H289" s="5">
        <f t="shared" si="125"/>
        <v>0</v>
      </c>
      <c r="I289" s="5">
        <f t="shared" si="125"/>
        <v>0</v>
      </c>
      <c r="J289" s="5">
        <f t="shared" si="125"/>
        <v>9808.7000000000007</v>
      </c>
      <c r="K289" s="5">
        <f t="shared" ref="K289:O289" si="127">SUM(K294,K299,K304,K309,K314,K319,K324,K329,K334,K339)</f>
        <v>215663.37</v>
      </c>
      <c r="L289" s="5">
        <f t="shared" si="127"/>
        <v>21291.9</v>
      </c>
      <c r="M289" s="5">
        <f t="shared" si="127"/>
        <v>0</v>
      </c>
      <c r="N289" s="5">
        <f t="shared" si="127"/>
        <v>0</v>
      </c>
      <c r="O289" s="5">
        <f t="shared" si="127"/>
        <v>0</v>
      </c>
    </row>
    <row r="290" spans="1:17" s="2" customFormat="1" ht="32.25" customHeight="1" x14ac:dyDescent="0.2">
      <c r="A290" s="37"/>
      <c r="B290" s="37"/>
      <c r="C290" s="14" t="s">
        <v>9</v>
      </c>
      <c r="D290" s="5">
        <f t="shared" si="87"/>
        <v>0</v>
      </c>
      <c r="E290" s="5">
        <f t="shared" si="125"/>
        <v>0</v>
      </c>
      <c r="F290" s="5">
        <f t="shared" si="125"/>
        <v>0</v>
      </c>
      <c r="G290" s="5">
        <f t="shared" si="125"/>
        <v>0</v>
      </c>
      <c r="H290" s="5">
        <f t="shared" si="125"/>
        <v>0</v>
      </c>
      <c r="I290" s="5">
        <f t="shared" si="125"/>
        <v>0</v>
      </c>
      <c r="J290" s="5">
        <f t="shared" si="125"/>
        <v>0</v>
      </c>
      <c r="K290" s="5">
        <f t="shared" ref="K290:O290" si="128">SUM(K295,K300,K305,K310,K315,K320,K325,K330,K335,K340)</f>
        <v>0</v>
      </c>
      <c r="L290" s="5">
        <f t="shared" si="128"/>
        <v>0</v>
      </c>
      <c r="M290" s="5">
        <f t="shared" si="128"/>
        <v>0</v>
      </c>
      <c r="N290" s="5">
        <f t="shared" si="128"/>
        <v>0</v>
      </c>
      <c r="O290" s="5">
        <f t="shared" si="128"/>
        <v>0</v>
      </c>
    </row>
    <row r="291" spans="1:17" s="2" customFormat="1" ht="29.25" customHeight="1" x14ac:dyDescent="0.2">
      <c r="A291" s="35" t="s">
        <v>230</v>
      </c>
      <c r="B291" s="35" t="s">
        <v>175</v>
      </c>
      <c r="C291" s="14" t="s">
        <v>4</v>
      </c>
      <c r="D291" s="5">
        <f t="shared" si="87"/>
        <v>103924.75</v>
      </c>
      <c r="E291" s="5">
        <f t="shared" ref="E291:O291" si="129">E292+E293+E294+E295</f>
        <v>0</v>
      </c>
      <c r="F291" s="5">
        <f t="shared" si="129"/>
        <v>0</v>
      </c>
      <c r="G291" s="5">
        <f t="shared" si="129"/>
        <v>0</v>
      </c>
      <c r="H291" s="5">
        <f t="shared" si="129"/>
        <v>0</v>
      </c>
      <c r="I291" s="5">
        <f t="shared" si="129"/>
        <v>0</v>
      </c>
      <c r="J291" s="5">
        <f t="shared" si="129"/>
        <v>24470.7</v>
      </c>
      <c r="K291" s="5">
        <f t="shared" si="129"/>
        <v>79454.05</v>
      </c>
      <c r="L291" s="5">
        <f t="shared" si="129"/>
        <v>0</v>
      </c>
      <c r="M291" s="5">
        <f t="shared" si="129"/>
        <v>0</v>
      </c>
      <c r="N291" s="5">
        <f t="shared" si="129"/>
        <v>0</v>
      </c>
      <c r="O291" s="5">
        <f t="shared" si="129"/>
        <v>0</v>
      </c>
      <c r="Q291" s="18"/>
    </row>
    <row r="292" spans="1:17" s="2" customFormat="1" ht="23.25" customHeight="1" x14ac:dyDescent="0.2">
      <c r="A292" s="36"/>
      <c r="B292" s="36"/>
      <c r="C292" s="14" t="s">
        <v>2</v>
      </c>
      <c r="D292" s="5">
        <f t="shared" si="87"/>
        <v>33473.599999999999</v>
      </c>
      <c r="E292" s="5"/>
      <c r="F292" s="5"/>
      <c r="G292" s="5"/>
      <c r="H292" s="5"/>
      <c r="I292" s="5"/>
      <c r="J292" s="5">
        <v>17183.5</v>
      </c>
      <c r="K292" s="5">
        <v>16290.1</v>
      </c>
      <c r="L292" s="14"/>
      <c r="M292" s="14"/>
      <c r="N292" s="14"/>
      <c r="O292" s="14"/>
      <c r="Q292" s="18"/>
    </row>
    <row r="293" spans="1:17" s="2" customFormat="1" ht="27" customHeight="1" x14ac:dyDescent="0.2">
      <c r="A293" s="36"/>
      <c r="B293" s="36"/>
      <c r="C293" s="14" t="s">
        <v>3</v>
      </c>
      <c r="D293" s="5">
        <f t="shared" si="87"/>
        <v>50372.52</v>
      </c>
      <c r="E293" s="5"/>
      <c r="F293" s="5"/>
      <c r="G293" s="5"/>
      <c r="H293" s="5"/>
      <c r="I293" s="5"/>
      <c r="J293" s="5">
        <v>5210.3</v>
      </c>
      <c r="K293" s="5">
        <v>45162.22</v>
      </c>
      <c r="L293" s="14"/>
      <c r="M293" s="14"/>
      <c r="N293" s="14"/>
      <c r="O293" s="14"/>
      <c r="Q293" s="18"/>
    </row>
    <row r="294" spans="1:17" s="2" customFormat="1" ht="30" x14ac:dyDescent="0.2">
      <c r="A294" s="36"/>
      <c r="B294" s="36"/>
      <c r="C294" s="14" t="s">
        <v>19</v>
      </c>
      <c r="D294" s="5">
        <f t="shared" si="87"/>
        <v>20078.63</v>
      </c>
      <c r="E294" s="5"/>
      <c r="F294" s="5"/>
      <c r="G294" s="5"/>
      <c r="H294" s="5"/>
      <c r="I294" s="5"/>
      <c r="J294" s="5">
        <v>2076.9</v>
      </c>
      <c r="K294" s="5">
        <v>18001.73</v>
      </c>
      <c r="L294" s="14"/>
      <c r="M294" s="14"/>
      <c r="N294" s="14"/>
      <c r="O294" s="14"/>
      <c r="Q294" s="18"/>
    </row>
    <row r="295" spans="1:17" s="2" customFormat="1" ht="37.5" customHeight="1" x14ac:dyDescent="0.2">
      <c r="A295" s="37"/>
      <c r="B295" s="37"/>
      <c r="C295" s="14" t="s">
        <v>9</v>
      </c>
      <c r="D295" s="5">
        <f t="shared" si="87"/>
        <v>0</v>
      </c>
      <c r="E295" s="5"/>
      <c r="F295" s="5"/>
      <c r="G295" s="5"/>
      <c r="H295" s="5"/>
      <c r="I295" s="5"/>
      <c r="J295" s="5"/>
      <c r="K295" s="5"/>
      <c r="L295" s="14"/>
      <c r="M295" s="14"/>
      <c r="N295" s="14"/>
      <c r="O295" s="14"/>
      <c r="Q295" s="18"/>
    </row>
    <row r="296" spans="1:17" s="2" customFormat="1" ht="38.25" customHeight="1" x14ac:dyDescent="0.2">
      <c r="A296" s="35" t="s">
        <v>231</v>
      </c>
      <c r="B296" s="35" t="s">
        <v>165</v>
      </c>
      <c r="C296" s="14" t="s">
        <v>4</v>
      </c>
      <c r="D296" s="5">
        <f t="shared" si="87"/>
        <v>183500.37</v>
      </c>
      <c r="E296" s="5">
        <f t="shared" ref="E296:O296" si="130">E297+E298+E299+E300</f>
        <v>0</v>
      </c>
      <c r="F296" s="5">
        <f t="shared" si="130"/>
        <v>0</v>
      </c>
      <c r="G296" s="5">
        <f t="shared" si="130"/>
        <v>0</v>
      </c>
      <c r="H296" s="5">
        <f t="shared" si="130"/>
        <v>0</v>
      </c>
      <c r="I296" s="5">
        <f t="shared" si="130"/>
        <v>0</v>
      </c>
      <c r="J296" s="5">
        <f t="shared" si="130"/>
        <v>23530.9</v>
      </c>
      <c r="K296" s="5">
        <f t="shared" si="130"/>
        <v>159969.47</v>
      </c>
      <c r="L296" s="5">
        <f t="shared" si="130"/>
        <v>0</v>
      </c>
      <c r="M296" s="5">
        <f t="shared" si="130"/>
        <v>0</v>
      </c>
      <c r="N296" s="5">
        <f t="shared" si="130"/>
        <v>0</v>
      </c>
      <c r="O296" s="5">
        <f t="shared" si="130"/>
        <v>0</v>
      </c>
      <c r="Q296" s="18"/>
    </row>
    <row r="297" spans="1:17" s="2" customFormat="1" ht="27" customHeight="1" x14ac:dyDescent="0.2">
      <c r="A297" s="36"/>
      <c r="B297" s="36"/>
      <c r="C297" s="14" t="s">
        <v>2</v>
      </c>
      <c r="D297" s="5">
        <f t="shared" si="87"/>
        <v>49949.1</v>
      </c>
      <c r="E297" s="5"/>
      <c r="F297" s="5"/>
      <c r="G297" s="5"/>
      <c r="H297" s="5"/>
      <c r="I297" s="5"/>
      <c r="J297" s="5">
        <v>18532.400000000001</v>
      </c>
      <c r="K297" s="5">
        <v>31416.7</v>
      </c>
      <c r="L297" s="14"/>
      <c r="M297" s="14"/>
      <c r="N297" s="14"/>
      <c r="O297" s="14"/>
      <c r="Q297" s="18"/>
    </row>
    <row r="298" spans="1:17" s="2" customFormat="1" ht="23.25" customHeight="1" x14ac:dyDescent="0.2">
      <c r="A298" s="36"/>
      <c r="B298" s="36"/>
      <c r="C298" s="14" t="s">
        <v>3</v>
      </c>
      <c r="D298" s="5">
        <f t="shared" ref="D298:D340" si="131">SUM(E298:O298)</f>
        <v>95489.13</v>
      </c>
      <c r="E298" s="5"/>
      <c r="F298" s="5"/>
      <c r="G298" s="5"/>
      <c r="H298" s="5"/>
      <c r="I298" s="5"/>
      <c r="J298" s="5">
        <v>3573.9</v>
      </c>
      <c r="K298" s="5">
        <v>91915.23</v>
      </c>
      <c r="L298" s="14"/>
      <c r="M298" s="14"/>
      <c r="N298" s="14"/>
      <c r="O298" s="14"/>
      <c r="Q298" s="18"/>
    </row>
    <row r="299" spans="1:17" s="2" customFormat="1" ht="35.25" customHeight="1" x14ac:dyDescent="0.2">
      <c r="A299" s="36"/>
      <c r="B299" s="36"/>
      <c r="C299" s="14" t="s">
        <v>19</v>
      </c>
      <c r="D299" s="5">
        <f t="shared" si="131"/>
        <v>38062.14</v>
      </c>
      <c r="E299" s="5"/>
      <c r="F299" s="5"/>
      <c r="G299" s="5"/>
      <c r="H299" s="5"/>
      <c r="I299" s="5"/>
      <c r="J299" s="5">
        <v>1424.6</v>
      </c>
      <c r="K299" s="5">
        <v>36637.54</v>
      </c>
      <c r="L299" s="14"/>
      <c r="M299" s="14"/>
      <c r="N299" s="14"/>
      <c r="O299" s="14"/>
      <c r="Q299" s="18"/>
    </row>
    <row r="300" spans="1:17" s="2" customFormat="1" ht="23.25" customHeight="1" x14ac:dyDescent="0.2">
      <c r="A300" s="37"/>
      <c r="B300" s="37"/>
      <c r="C300" s="14" t="s">
        <v>9</v>
      </c>
      <c r="D300" s="5">
        <f t="shared" si="131"/>
        <v>0</v>
      </c>
      <c r="E300" s="5"/>
      <c r="F300" s="5"/>
      <c r="G300" s="5"/>
      <c r="H300" s="5"/>
      <c r="I300" s="5"/>
      <c r="J300" s="5"/>
      <c r="K300" s="5"/>
      <c r="L300" s="14"/>
      <c r="M300" s="14"/>
      <c r="N300" s="14"/>
      <c r="O300" s="14"/>
      <c r="Q300" s="18"/>
    </row>
    <row r="301" spans="1:17" s="2" customFormat="1" ht="40.5" customHeight="1" x14ac:dyDescent="0.2">
      <c r="A301" s="35" t="s">
        <v>232</v>
      </c>
      <c r="B301" s="35" t="s">
        <v>166</v>
      </c>
      <c r="C301" s="14" t="s">
        <v>4</v>
      </c>
      <c r="D301" s="5">
        <f t="shared" si="131"/>
        <v>72647</v>
      </c>
      <c r="E301" s="5">
        <f t="shared" ref="E301:O301" si="132">E302+E303+E304+E305</f>
        <v>0</v>
      </c>
      <c r="F301" s="5">
        <f t="shared" si="132"/>
        <v>0</v>
      </c>
      <c r="G301" s="5">
        <f t="shared" si="132"/>
        <v>0</v>
      </c>
      <c r="H301" s="5">
        <f t="shared" si="132"/>
        <v>0</v>
      </c>
      <c r="I301" s="5">
        <f t="shared" si="132"/>
        <v>0</v>
      </c>
      <c r="J301" s="5">
        <f t="shared" si="132"/>
        <v>0</v>
      </c>
      <c r="K301" s="5">
        <f t="shared" si="132"/>
        <v>72647</v>
      </c>
      <c r="L301" s="5">
        <f t="shared" si="132"/>
        <v>0</v>
      </c>
      <c r="M301" s="5">
        <f t="shared" si="132"/>
        <v>0</v>
      </c>
      <c r="N301" s="5">
        <f t="shared" si="132"/>
        <v>0</v>
      </c>
      <c r="O301" s="5">
        <f t="shared" si="132"/>
        <v>0</v>
      </c>
      <c r="Q301" s="18"/>
    </row>
    <row r="302" spans="1:17" s="2" customFormat="1" ht="28.5" customHeight="1" x14ac:dyDescent="0.2">
      <c r="A302" s="36"/>
      <c r="B302" s="36"/>
      <c r="C302" s="14" t="s">
        <v>2</v>
      </c>
      <c r="D302" s="5">
        <f t="shared" si="131"/>
        <v>12427.35</v>
      </c>
      <c r="E302" s="5"/>
      <c r="F302" s="5"/>
      <c r="G302" s="5"/>
      <c r="H302" s="5"/>
      <c r="I302" s="5"/>
      <c r="J302" s="5"/>
      <c r="K302" s="5">
        <v>12427.35</v>
      </c>
      <c r="L302" s="14"/>
      <c r="M302" s="25"/>
      <c r="N302" s="14"/>
      <c r="O302" s="14"/>
      <c r="Q302" s="18"/>
    </row>
    <row r="303" spans="1:17" s="2" customFormat="1" ht="23.25" customHeight="1" x14ac:dyDescent="0.2">
      <c r="A303" s="36"/>
      <c r="B303" s="36"/>
      <c r="C303" s="14" t="s">
        <v>3</v>
      </c>
      <c r="D303" s="5">
        <f t="shared" si="131"/>
        <v>43057.05</v>
      </c>
      <c r="E303" s="5"/>
      <c r="F303" s="5"/>
      <c r="G303" s="5"/>
      <c r="H303" s="5"/>
      <c r="I303" s="5"/>
      <c r="J303" s="5"/>
      <c r="K303" s="5">
        <v>43057.05</v>
      </c>
      <c r="L303" s="14"/>
      <c r="M303" s="25"/>
      <c r="N303" s="14"/>
      <c r="O303" s="14"/>
      <c r="Q303" s="18"/>
    </row>
    <row r="304" spans="1:17" s="2" customFormat="1" ht="29.25" customHeight="1" x14ac:dyDescent="0.2">
      <c r="A304" s="36"/>
      <c r="B304" s="36"/>
      <c r="C304" s="14" t="s">
        <v>19</v>
      </c>
      <c r="D304" s="5">
        <f t="shared" si="131"/>
        <v>17162.599999999999</v>
      </c>
      <c r="E304" s="5"/>
      <c r="F304" s="5"/>
      <c r="G304" s="5"/>
      <c r="H304" s="5"/>
      <c r="I304" s="5"/>
      <c r="J304" s="5"/>
      <c r="K304" s="5">
        <v>17162.599999999999</v>
      </c>
      <c r="L304" s="14"/>
      <c r="M304" s="25"/>
      <c r="N304" s="14"/>
      <c r="O304" s="14"/>
      <c r="Q304" s="18"/>
    </row>
    <row r="305" spans="1:17" s="2" customFormat="1" ht="23.25" customHeight="1" x14ac:dyDescent="0.2">
      <c r="A305" s="37"/>
      <c r="B305" s="37"/>
      <c r="C305" s="14" t="s">
        <v>9</v>
      </c>
      <c r="D305" s="5">
        <f t="shared" si="131"/>
        <v>0</v>
      </c>
      <c r="E305" s="5"/>
      <c r="F305" s="5"/>
      <c r="G305" s="5"/>
      <c r="H305" s="5"/>
      <c r="I305" s="5"/>
      <c r="J305" s="5"/>
      <c r="K305" s="5"/>
      <c r="L305" s="14"/>
      <c r="M305" s="14"/>
      <c r="N305" s="14"/>
      <c r="O305" s="14"/>
      <c r="Q305" s="18"/>
    </row>
    <row r="306" spans="1:17" s="2" customFormat="1" ht="64.5" customHeight="1" x14ac:dyDescent="0.2">
      <c r="A306" s="35" t="s">
        <v>233</v>
      </c>
      <c r="B306" s="35" t="s">
        <v>167</v>
      </c>
      <c r="C306" s="14" t="s">
        <v>4</v>
      </c>
      <c r="D306" s="5">
        <f t="shared" si="131"/>
        <v>191487.46</v>
      </c>
      <c r="E306" s="5">
        <f t="shared" ref="E306:O306" si="133">E307+E308+E309+E310</f>
        <v>0</v>
      </c>
      <c r="F306" s="5">
        <f t="shared" si="133"/>
        <v>0</v>
      </c>
      <c r="G306" s="5">
        <f t="shared" si="133"/>
        <v>0</v>
      </c>
      <c r="H306" s="5">
        <f t="shared" si="133"/>
        <v>0</v>
      </c>
      <c r="I306" s="5">
        <f t="shared" si="133"/>
        <v>0</v>
      </c>
      <c r="J306" s="5">
        <f t="shared" si="133"/>
        <v>26884</v>
      </c>
      <c r="K306" s="5">
        <f t="shared" si="133"/>
        <v>164603.46</v>
      </c>
      <c r="L306" s="5">
        <f t="shared" si="133"/>
        <v>0</v>
      </c>
      <c r="M306" s="5">
        <f t="shared" si="133"/>
        <v>0</v>
      </c>
      <c r="N306" s="5">
        <f t="shared" si="133"/>
        <v>0</v>
      </c>
      <c r="O306" s="5">
        <f t="shared" si="133"/>
        <v>0</v>
      </c>
      <c r="Q306" s="18"/>
    </row>
    <row r="307" spans="1:17" s="2" customFormat="1" ht="23.25" customHeight="1" x14ac:dyDescent="0.2">
      <c r="A307" s="36"/>
      <c r="B307" s="36"/>
      <c r="C307" s="14" t="s">
        <v>2</v>
      </c>
      <c r="D307" s="5">
        <f t="shared" si="131"/>
        <v>53209.2</v>
      </c>
      <c r="E307" s="5"/>
      <c r="F307" s="5"/>
      <c r="G307" s="5"/>
      <c r="H307" s="5"/>
      <c r="I307" s="5"/>
      <c r="J307" s="5">
        <v>21792.5</v>
      </c>
      <c r="K307" s="5">
        <v>31416.7</v>
      </c>
      <c r="L307" s="14"/>
      <c r="M307" s="14"/>
      <c r="N307" s="14"/>
      <c r="O307" s="14"/>
      <c r="Q307" s="18"/>
    </row>
    <row r="308" spans="1:17" s="2" customFormat="1" ht="21.75" customHeight="1" x14ac:dyDescent="0.2">
      <c r="A308" s="36"/>
      <c r="B308" s="36"/>
      <c r="C308" s="14" t="s">
        <v>3</v>
      </c>
      <c r="D308" s="5">
        <f t="shared" si="131"/>
        <v>98868.93</v>
      </c>
      <c r="E308" s="5"/>
      <c r="F308" s="5"/>
      <c r="G308" s="5"/>
      <c r="H308" s="5"/>
      <c r="I308" s="5"/>
      <c r="J308" s="5">
        <v>3640.4</v>
      </c>
      <c r="K308" s="5">
        <v>95228.53</v>
      </c>
      <c r="L308" s="14"/>
      <c r="M308" s="14"/>
      <c r="N308" s="14"/>
      <c r="O308" s="14"/>
      <c r="Q308" s="18"/>
    </row>
    <row r="309" spans="1:17" s="2" customFormat="1" ht="27" customHeight="1" x14ac:dyDescent="0.2">
      <c r="A309" s="36"/>
      <c r="B309" s="36"/>
      <c r="C309" s="14" t="s">
        <v>19</v>
      </c>
      <c r="D309" s="5">
        <f t="shared" si="131"/>
        <v>39409.33</v>
      </c>
      <c r="E309" s="5"/>
      <c r="F309" s="5"/>
      <c r="G309" s="5"/>
      <c r="H309" s="5"/>
      <c r="I309" s="5"/>
      <c r="J309" s="5">
        <v>1451.1</v>
      </c>
      <c r="K309" s="5">
        <v>37958.230000000003</v>
      </c>
      <c r="L309" s="14"/>
      <c r="M309" s="14"/>
      <c r="N309" s="14"/>
      <c r="O309" s="14"/>
      <c r="Q309" s="18"/>
    </row>
    <row r="310" spans="1:17" s="2" customFormat="1" ht="23.25" customHeight="1" x14ac:dyDescent="0.2">
      <c r="A310" s="37"/>
      <c r="B310" s="37"/>
      <c r="C310" s="14" t="s">
        <v>9</v>
      </c>
      <c r="D310" s="5">
        <f t="shared" si="131"/>
        <v>0</v>
      </c>
      <c r="E310" s="5"/>
      <c r="F310" s="5"/>
      <c r="G310" s="5"/>
      <c r="H310" s="5"/>
      <c r="I310" s="5"/>
      <c r="J310" s="5"/>
      <c r="K310" s="5"/>
      <c r="L310" s="14"/>
      <c r="M310" s="14"/>
      <c r="N310" s="14"/>
      <c r="O310" s="14"/>
      <c r="Q310" s="18"/>
    </row>
    <row r="311" spans="1:17" s="2" customFormat="1" ht="25.5" customHeight="1" x14ac:dyDescent="0.2">
      <c r="A311" s="35" t="s">
        <v>234</v>
      </c>
      <c r="B311" s="35" t="s">
        <v>312</v>
      </c>
      <c r="C311" s="14" t="s">
        <v>4</v>
      </c>
      <c r="D311" s="5">
        <f t="shared" si="131"/>
        <v>106144.01</v>
      </c>
      <c r="E311" s="5">
        <f t="shared" ref="E311:O311" si="134">E312+E313+E314+E315</f>
        <v>0</v>
      </c>
      <c r="F311" s="5">
        <f t="shared" si="134"/>
        <v>0</v>
      </c>
      <c r="G311" s="5">
        <f t="shared" si="134"/>
        <v>0</v>
      </c>
      <c r="H311" s="5">
        <f t="shared" si="134"/>
        <v>0</v>
      </c>
      <c r="I311" s="5">
        <f t="shared" si="134"/>
        <v>0</v>
      </c>
      <c r="J311" s="5">
        <f t="shared" si="134"/>
        <v>24470.799999999999</v>
      </c>
      <c r="K311" s="5">
        <f t="shared" si="134"/>
        <v>81673.210000000006</v>
      </c>
      <c r="L311" s="5">
        <f t="shared" si="134"/>
        <v>0</v>
      </c>
      <c r="M311" s="5">
        <f t="shared" si="134"/>
        <v>0</v>
      </c>
      <c r="N311" s="5">
        <f t="shared" si="134"/>
        <v>0</v>
      </c>
      <c r="O311" s="5">
        <f t="shared" si="134"/>
        <v>0</v>
      </c>
      <c r="Q311" s="18"/>
    </row>
    <row r="312" spans="1:17" s="2" customFormat="1" ht="23.25" customHeight="1" x14ac:dyDescent="0.2">
      <c r="A312" s="36"/>
      <c r="B312" s="36"/>
      <c r="C312" s="14" t="s">
        <v>2</v>
      </c>
      <c r="D312" s="5">
        <f t="shared" si="131"/>
        <v>37278.5</v>
      </c>
      <c r="E312" s="5"/>
      <c r="F312" s="5"/>
      <c r="G312" s="5"/>
      <c r="H312" s="5"/>
      <c r="I312" s="5"/>
      <c r="J312" s="5">
        <v>20988.400000000001</v>
      </c>
      <c r="K312" s="5">
        <v>16290.1</v>
      </c>
      <c r="L312" s="14"/>
      <c r="M312" s="14"/>
      <c r="N312" s="14"/>
      <c r="O312" s="14"/>
      <c r="Q312" s="18"/>
    </row>
    <row r="313" spans="1:17" s="2" customFormat="1" ht="23.25" customHeight="1" x14ac:dyDescent="0.2">
      <c r="A313" s="36"/>
      <c r="B313" s="36"/>
      <c r="C313" s="14" t="s">
        <v>3</v>
      </c>
      <c r="D313" s="5">
        <f t="shared" si="131"/>
        <v>49238.82</v>
      </c>
      <c r="E313" s="5"/>
      <c r="F313" s="5"/>
      <c r="G313" s="5"/>
      <c r="H313" s="5"/>
      <c r="I313" s="5"/>
      <c r="J313" s="5">
        <v>2489.9</v>
      </c>
      <c r="K313" s="5">
        <v>46748.92</v>
      </c>
      <c r="L313" s="14"/>
      <c r="M313" s="14"/>
      <c r="N313" s="14"/>
      <c r="O313" s="14"/>
      <c r="Q313" s="18"/>
    </row>
    <row r="314" spans="1:17" s="2" customFormat="1" ht="31.5" customHeight="1" x14ac:dyDescent="0.2">
      <c r="A314" s="36"/>
      <c r="B314" s="36"/>
      <c r="C314" s="14" t="s">
        <v>19</v>
      </c>
      <c r="D314" s="5">
        <f t="shared" si="131"/>
        <v>19626.689999999999</v>
      </c>
      <c r="E314" s="5"/>
      <c r="F314" s="5"/>
      <c r="G314" s="5"/>
      <c r="H314" s="5"/>
      <c r="I314" s="5"/>
      <c r="J314" s="5">
        <v>992.5</v>
      </c>
      <c r="K314" s="5">
        <v>18634.189999999999</v>
      </c>
      <c r="L314" s="14"/>
      <c r="M314" s="14"/>
      <c r="N314" s="14"/>
      <c r="O314" s="14"/>
      <c r="Q314" s="18"/>
    </row>
    <row r="315" spans="1:17" s="2" customFormat="1" ht="23.25" customHeight="1" x14ac:dyDescent="0.2">
      <c r="A315" s="37"/>
      <c r="B315" s="37"/>
      <c r="C315" s="14" t="s">
        <v>9</v>
      </c>
      <c r="D315" s="5">
        <f t="shared" si="131"/>
        <v>0</v>
      </c>
      <c r="E315" s="5"/>
      <c r="F315" s="5"/>
      <c r="G315" s="5"/>
      <c r="H315" s="5"/>
      <c r="I315" s="5"/>
      <c r="J315" s="5"/>
      <c r="K315" s="5"/>
      <c r="L315" s="14"/>
      <c r="M315" s="14"/>
      <c r="N315" s="14"/>
      <c r="O315" s="14"/>
      <c r="Q315" s="18"/>
    </row>
    <row r="316" spans="1:17" s="2" customFormat="1" ht="52.5" customHeight="1" x14ac:dyDescent="0.2">
      <c r="A316" s="35" t="s">
        <v>235</v>
      </c>
      <c r="B316" s="35" t="s">
        <v>168</v>
      </c>
      <c r="C316" s="14" t="s">
        <v>4</v>
      </c>
      <c r="D316" s="5">
        <f t="shared" si="131"/>
        <v>104041.3</v>
      </c>
      <c r="E316" s="5">
        <f t="shared" ref="E316:O316" si="135">E317+E318+E319+E320</f>
        <v>0</v>
      </c>
      <c r="F316" s="5">
        <f t="shared" si="135"/>
        <v>0</v>
      </c>
      <c r="G316" s="5">
        <f t="shared" si="135"/>
        <v>0</v>
      </c>
      <c r="H316" s="5">
        <f t="shared" si="135"/>
        <v>0</v>
      </c>
      <c r="I316" s="5">
        <f t="shared" si="135"/>
        <v>0</v>
      </c>
      <c r="J316" s="5">
        <f t="shared" si="135"/>
        <v>20000.2</v>
      </c>
      <c r="K316" s="5">
        <f t="shared" si="135"/>
        <v>84041.1</v>
      </c>
      <c r="L316" s="5">
        <f t="shared" si="135"/>
        <v>0</v>
      </c>
      <c r="M316" s="5">
        <f t="shared" si="135"/>
        <v>0</v>
      </c>
      <c r="N316" s="5">
        <f t="shared" si="135"/>
        <v>0</v>
      </c>
      <c r="O316" s="5">
        <f t="shared" si="135"/>
        <v>0</v>
      </c>
      <c r="Q316" s="18"/>
    </row>
    <row r="317" spans="1:17" s="2" customFormat="1" ht="23.25" customHeight="1" x14ac:dyDescent="0.2">
      <c r="A317" s="36"/>
      <c r="B317" s="36"/>
      <c r="C317" s="14" t="s">
        <v>2</v>
      </c>
      <c r="D317" s="5">
        <f t="shared" si="131"/>
        <v>35821.9</v>
      </c>
      <c r="E317" s="5"/>
      <c r="F317" s="5"/>
      <c r="G317" s="5"/>
      <c r="H317" s="5"/>
      <c r="I317" s="5"/>
      <c r="J317" s="5">
        <v>16041</v>
      </c>
      <c r="K317" s="5">
        <v>19780.900000000001</v>
      </c>
      <c r="L317" s="14"/>
      <c r="M317" s="14"/>
      <c r="N317" s="14"/>
      <c r="O317" s="14"/>
      <c r="Q317" s="18"/>
    </row>
    <row r="318" spans="1:17" s="2" customFormat="1" ht="23.25" customHeight="1" x14ac:dyDescent="0.2">
      <c r="A318" s="36"/>
      <c r="B318" s="36"/>
      <c r="C318" s="14" t="s">
        <v>3</v>
      </c>
      <c r="D318" s="5">
        <f t="shared" si="131"/>
        <v>48776.84</v>
      </c>
      <c r="E318" s="5"/>
      <c r="F318" s="5"/>
      <c r="G318" s="5"/>
      <c r="H318" s="5"/>
      <c r="I318" s="5"/>
      <c r="J318" s="5">
        <v>2830.8</v>
      </c>
      <c r="K318" s="5">
        <v>45946.04</v>
      </c>
      <c r="L318" s="14"/>
      <c r="M318" s="14"/>
      <c r="N318" s="14"/>
      <c r="O318" s="14"/>
      <c r="Q318" s="18"/>
    </row>
    <row r="319" spans="1:17" s="2" customFormat="1" ht="27" customHeight="1" x14ac:dyDescent="0.2">
      <c r="A319" s="36"/>
      <c r="B319" s="36"/>
      <c r="C319" s="14" t="s">
        <v>19</v>
      </c>
      <c r="D319" s="5">
        <f t="shared" si="131"/>
        <v>19442.560000000001</v>
      </c>
      <c r="E319" s="5"/>
      <c r="F319" s="5"/>
      <c r="G319" s="5"/>
      <c r="H319" s="5"/>
      <c r="I319" s="5"/>
      <c r="J319" s="5">
        <v>1128.4000000000001</v>
      </c>
      <c r="K319" s="5">
        <v>18314.16</v>
      </c>
      <c r="L319" s="14"/>
      <c r="M319" s="14"/>
      <c r="N319" s="14"/>
      <c r="O319" s="14"/>
      <c r="Q319" s="18"/>
    </row>
    <row r="320" spans="1:17" s="2" customFormat="1" ht="23.25" customHeight="1" x14ac:dyDescent="0.2">
      <c r="A320" s="37"/>
      <c r="B320" s="37"/>
      <c r="C320" s="14" t="s">
        <v>9</v>
      </c>
      <c r="D320" s="5">
        <f t="shared" si="131"/>
        <v>0</v>
      </c>
      <c r="E320" s="5"/>
      <c r="F320" s="5"/>
      <c r="G320" s="5"/>
      <c r="H320" s="5"/>
      <c r="I320" s="5"/>
      <c r="J320" s="5"/>
      <c r="K320" s="5"/>
      <c r="L320" s="14"/>
      <c r="M320" s="14"/>
      <c r="N320" s="14"/>
      <c r="O320" s="14"/>
      <c r="Q320" s="18"/>
    </row>
    <row r="321" spans="1:17" s="2" customFormat="1" ht="45.75" customHeight="1" x14ac:dyDescent="0.2">
      <c r="A321" s="35" t="s">
        <v>236</v>
      </c>
      <c r="B321" s="35" t="s">
        <v>313</v>
      </c>
      <c r="C321" s="14" t="s">
        <v>4</v>
      </c>
      <c r="D321" s="5">
        <f t="shared" si="131"/>
        <v>90683.8</v>
      </c>
      <c r="E321" s="5">
        <f t="shared" ref="E321:O321" si="136">E322+E323+E324+E325</f>
        <v>0</v>
      </c>
      <c r="F321" s="5">
        <f t="shared" si="136"/>
        <v>0</v>
      </c>
      <c r="G321" s="5">
        <f t="shared" si="136"/>
        <v>0</v>
      </c>
      <c r="H321" s="5">
        <f t="shared" si="136"/>
        <v>0</v>
      </c>
      <c r="I321" s="5">
        <f t="shared" si="136"/>
        <v>0</v>
      </c>
      <c r="J321" s="5">
        <f t="shared" si="136"/>
        <v>16470.8</v>
      </c>
      <c r="K321" s="5">
        <f t="shared" si="136"/>
        <v>74213</v>
      </c>
      <c r="L321" s="5">
        <f t="shared" si="136"/>
        <v>0</v>
      </c>
      <c r="M321" s="5">
        <f t="shared" si="136"/>
        <v>0</v>
      </c>
      <c r="N321" s="5">
        <f t="shared" si="136"/>
        <v>0</v>
      </c>
      <c r="O321" s="5">
        <f t="shared" si="136"/>
        <v>0</v>
      </c>
      <c r="Q321" s="18"/>
    </row>
    <row r="322" spans="1:17" s="2" customFormat="1" ht="29.25" customHeight="1" x14ac:dyDescent="0.2">
      <c r="A322" s="36"/>
      <c r="B322" s="36"/>
      <c r="C322" s="14" t="s">
        <v>2</v>
      </c>
      <c r="D322" s="5">
        <f t="shared" si="131"/>
        <v>29500.400000000001</v>
      </c>
      <c r="E322" s="5"/>
      <c r="F322" s="5"/>
      <c r="G322" s="5"/>
      <c r="H322" s="5"/>
      <c r="I322" s="5"/>
      <c r="J322" s="5">
        <v>13210.3</v>
      </c>
      <c r="K322" s="5">
        <v>16290.1</v>
      </c>
      <c r="L322" s="14"/>
      <c r="M322" s="14"/>
      <c r="N322" s="14"/>
      <c r="O322" s="14"/>
      <c r="Q322" s="18"/>
    </row>
    <row r="323" spans="1:17" s="2" customFormat="1" ht="23.25" customHeight="1" x14ac:dyDescent="0.2">
      <c r="A323" s="36"/>
      <c r="B323" s="36"/>
      <c r="C323" s="14" t="s">
        <v>3</v>
      </c>
      <c r="D323" s="5">
        <f t="shared" si="131"/>
        <v>43746.07</v>
      </c>
      <c r="E323" s="5"/>
      <c r="F323" s="5"/>
      <c r="G323" s="5"/>
      <c r="H323" s="5"/>
      <c r="I323" s="5"/>
      <c r="J323" s="5">
        <v>2331.1999999999998</v>
      </c>
      <c r="K323" s="5">
        <v>41414.870000000003</v>
      </c>
      <c r="L323" s="14"/>
      <c r="M323" s="14"/>
      <c r="N323" s="14"/>
      <c r="O323" s="14"/>
      <c r="Q323" s="18"/>
    </row>
    <row r="324" spans="1:17" s="2" customFormat="1" ht="30" customHeight="1" x14ac:dyDescent="0.2">
      <c r="A324" s="36"/>
      <c r="B324" s="36"/>
      <c r="C324" s="14" t="s">
        <v>19</v>
      </c>
      <c r="D324" s="5">
        <f t="shared" si="131"/>
        <v>17437.330000000002</v>
      </c>
      <c r="E324" s="5"/>
      <c r="F324" s="5"/>
      <c r="G324" s="5"/>
      <c r="H324" s="5"/>
      <c r="I324" s="5"/>
      <c r="J324" s="5">
        <v>929.3</v>
      </c>
      <c r="K324" s="5">
        <v>16508.03</v>
      </c>
      <c r="L324" s="14"/>
      <c r="M324" s="14"/>
      <c r="N324" s="14"/>
      <c r="O324" s="14"/>
      <c r="Q324" s="18"/>
    </row>
    <row r="325" spans="1:17" s="2" customFormat="1" ht="23.25" customHeight="1" x14ac:dyDescent="0.2">
      <c r="A325" s="37"/>
      <c r="B325" s="37"/>
      <c r="C325" s="14" t="s">
        <v>9</v>
      </c>
      <c r="D325" s="5">
        <f t="shared" si="131"/>
        <v>0</v>
      </c>
      <c r="E325" s="5"/>
      <c r="F325" s="5"/>
      <c r="G325" s="5"/>
      <c r="H325" s="5"/>
      <c r="I325" s="5"/>
      <c r="J325" s="5"/>
      <c r="K325" s="5"/>
      <c r="L325" s="14"/>
      <c r="M325" s="14"/>
      <c r="N325" s="14"/>
      <c r="O325" s="14"/>
      <c r="Q325" s="18"/>
    </row>
    <row r="326" spans="1:17" s="2" customFormat="1" ht="54" customHeight="1" x14ac:dyDescent="0.2">
      <c r="A326" s="35" t="s">
        <v>237</v>
      </c>
      <c r="B326" s="35" t="s">
        <v>169</v>
      </c>
      <c r="C326" s="14" t="s">
        <v>4</v>
      </c>
      <c r="D326" s="5">
        <f t="shared" si="131"/>
        <v>174813.1</v>
      </c>
      <c r="E326" s="5">
        <f t="shared" ref="E326:O326" si="137">E327+E328+E329+E330</f>
        <v>0</v>
      </c>
      <c r="F326" s="5">
        <f t="shared" si="137"/>
        <v>0</v>
      </c>
      <c r="G326" s="5">
        <f t="shared" si="137"/>
        <v>0</v>
      </c>
      <c r="H326" s="5">
        <f t="shared" si="137"/>
        <v>0</v>
      </c>
      <c r="I326" s="5">
        <f t="shared" si="137"/>
        <v>0</v>
      </c>
      <c r="J326" s="5">
        <f t="shared" si="137"/>
        <v>27000.3</v>
      </c>
      <c r="K326" s="5">
        <f t="shared" si="137"/>
        <v>147812.79999999999</v>
      </c>
      <c r="L326" s="5">
        <f t="shared" si="137"/>
        <v>0</v>
      </c>
      <c r="M326" s="5">
        <f t="shared" si="137"/>
        <v>0</v>
      </c>
      <c r="N326" s="5">
        <f t="shared" si="137"/>
        <v>0</v>
      </c>
      <c r="O326" s="5">
        <f t="shared" si="137"/>
        <v>0</v>
      </c>
      <c r="Q326" s="18"/>
    </row>
    <row r="327" spans="1:17" s="2" customFormat="1" ht="23.25" customHeight="1" x14ac:dyDescent="0.2">
      <c r="A327" s="36"/>
      <c r="B327" s="36"/>
      <c r="C327" s="14" t="s">
        <v>2</v>
      </c>
      <c r="D327" s="5">
        <f t="shared" si="131"/>
        <v>42627.7</v>
      </c>
      <c r="E327" s="5"/>
      <c r="F327" s="5"/>
      <c r="G327" s="5"/>
      <c r="H327" s="5"/>
      <c r="I327" s="5"/>
      <c r="J327" s="5">
        <v>22846.799999999999</v>
      </c>
      <c r="K327" s="5">
        <v>19780.900000000001</v>
      </c>
      <c r="L327" s="14"/>
      <c r="M327" s="14"/>
      <c r="N327" s="14"/>
      <c r="O327" s="14"/>
      <c r="Q327" s="18"/>
    </row>
    <row r="328" spans="1:17" s="2" customFormat="1" ht="23.25" customHeight="1" x14ac:dyDescent="0.2">
      <c r="A328" s="36"/>
      <c r="B328" s="36"/>
      <c r="C328" s="14" t="s">
        <v>3</v>
      </c>
      <c r="D328" s="5">
        <f t="shared" si="131"/>
        <v>94512.51</v>
      </c>
      <c r="E328" s="5"/>
      <c r="F328" s="5"/>
      <c r="G328" s="5"/>
      <c r="H328" s="5"/>
      <c r="I328" s="5"/>
      <c r="J328" s="5">
        <v>2969.7</v>
      </c>
      <c r="K328" s="5">
        <v>91542.81</v>
      </c>
      <c r="L328" s="14"/>
      <c r="M328" s="14"/>
      <c r="N328" s="14"/>
      <c r="O328" s="14"/>
      <c r="Q328" s="18"/>
    </row>
    <row r="329" spans="1:17" s="2" customFormat="1" ht="28.5" customHeight="1" x14ac:dyDescent="0.2">
      <c r="A329" s="36"/>
      <c r="B329" s="36"/>
      <c r="C329" s="14" t="s">
        <v>19</v>
      </c>
      <c r="D329" s="5">
        <f t="shared" si="131"/>
        <v>37672.89</v>
      </c>
      <c r="E329" s="5"/>
      <c r="F329" s="5"/>
      <c r="G329" s="5"/>
      <c r="H329" s="5"/>
      <c r="I329" s="5"/>
      <c r="J329" s="5">
        <v>1183.8</v>
      </c>
      <c r="K329" s="5">
        <v>36489.089999999997</v>
      </c>
      <c r="L329" s="14"/>
      <c r="M329" s="14"/>
      <c r="N329" s="14"/>
      <c r="O329" s="14"/>
      <c r="Q329" s="18"/>
    </row>
    <row r="330" spans="1:17" s="2" customFormat="1" ht="23.25" customHeight="1" x14ac:dyDescent="0.2">
      <c r="A330" s="37"/>
      <c r="B330" s="37"/>
      <c r="C330" s="14" t="s">
        <v>9</v>
      </c>
      <c r="D330" s="5">
        <f t="shared" si="131"/>
        <v>0</v>
      </c>
      <c r="E330" s="5"/>
      <c r="F330" s="5"/>
      <c r="G330" s="5"/>
      <c r="H330" s="5"/>
      <c r="I330" s="5"/>
      <c r="J330" s="5"/>
      <c r="K330" s="5"/>
      <c r="L330" s="14"/>
      <c r="M330" s="14"/>
      <c r="N330" s="14"/>
      <c r="O330" s="14"/>
    </row>
    <row r="331" spans="1:17" s="2" customFormat="1" ht="47.25" customHeight="1" x14ac:dyDescent="0.2">
      <c r="A331" s="35" t="s">
        <v>238</v>
      </c>
      <c r="B331" s="35" t="s">
        <v>289</v>
      </c>
      <c r="C331" s="14" t="s">
        <v>4</v>
      </c>
      <c r="D331" s="5">
        <f t="shared" si="131"/>
        <v>280000</v>
      </c>
      <c r="E331" s="5"/>
      <c r="F331" s="5"/>
      <c r="G331" s="5"/>
      <c r="H331" s="5"/>
      <c r="I331" s="5"/>
      <c r="J331" s="5">
        <f>J332+J333+J334+J335</f>
        <v>2182.6</v>
      </c>
      <c r="K331" s="5">
        <f t="shared" ref="K331:O331" si="138">K332+K333+K334+K335</f>
        <v>128048.2</v>
      </c>
      <c r="L331" s="5">
        <f t="shared" si="138"/>
        <v>149769.20000000001</v>
      </c>
      <c r="M331" s="5">
        <f t="shared" si="138"/>
        <v>0</v>
      </c>
      <c r="N331" s="5">
        <f t="shared" si="138"/>
        <v>0</v>
      </c>
      <c r="O331" s="5">
        <f t="shared" si="138"/>
        <v>0</v>
      </c>
    </row>
    <row r="332" spans="1:17" s="2" customFormat="1" ht="23.25" customHeight="1" x14ac:dyDescent="0.2">
      <c r="A332" s="36"/>
      <c r="B332" s="36"/>
      <c r="C332" s="14" t="s">
        <v>2</v>
      </c>
      <c r="D332" s="5">
        <f t="shared" si="131"/>
        <v>175300.5</v>
      </c>
      <c r="E332" s="5"/>
      <c r="F332" s="5"/>
      <c r="G332" s="5"/>
      <c r="H332" s="5"/>
      <c r="I332" s="5"/>
      <c r="J332" s="5">
        <v>0</v>
      </c>
      <c r="K332" s="5">
        <v>79814.899999999994</v>
      </c>
      <c r="L332" s="26">
        <v>95485.6</v>
      </c>
      <c r="M332" s="14"/>
      <c r="N332" s="14"/>
      <c r="O332" s="14"/>
    </row>
    <row r="333" spans="1:17" s="2" customFormat="1" ht="23.25" customHeight="1" x14ac:dyDescent="0.2">
      <c r="A333" s="36"/>
      <c r="B333" s="36"/>
      <c r="C333" s="14" t="s">
        <v>3</v>
      </c>
      <c r="D333" s="5">
        <f t="shared" si="131"/>
        <v>74860.100000000006</v>
      </c>
      <c r="E333" s="5"/>
      <c r="F333" s="5"/>
      <c r="G333" s="5"/>
      <c r="H333" s="5"/>
      <c r="I333" s="5"/>
      <c r="J333" s="5">
        <v>1560.5</v>
      </c>
      <c r="K333" s="5">
        <v>34486.800000000003</v>
      </c>
      <c r="L333" s="26">
        <v>38812.800000000003</v>
      </c>
      <c r="M333" s="14"/>
      <c r="N333" s="14"/>
      <c r="O333" s="14"/>
    </row>
    <row r="334" spans="1:17" s="2" customFormat="1" ht="30" customHeight="1" x14ac:dyDescent="0.2">
      <c r="A334" s="36"/>
      <c r="B334" s="36"/>
      <c r="C334" s="14" t="s">
        <v>19</v>
      </c>
      <c r="D334" s="5">
        <f t="shared" si="131"/>
        <v>29839.4</v>
      </c>
      <c r="E334" s="5"/>
      <c r="F334" s="5"/>
      <c r="G334" s="5"/>
      <c r="H334" s="5"/>
      <c r="I334" s="5"/>
      <c r="J334" s="5">
        <v>622.1</v>
      </c>
      <c r="K334" s="5">
        <v>13746.5</v>
      </c>
      <c r="L334" s="26">
        <v>15470.8</v>
      </c>
      <c r="M334" s="14"/>
      <c r="N334" s="14"/>
      <c r="O334" s="14"/>
    </row>
    <row r="335" spans="1:17" s="2" customFormat="1" ht="33" customHeight="1" x14ac:dyDescent="0.2">
      <c r="A335" s="37"/>
      <c r="B335" s="37"/>
      <c r="C335" s="14" t="s">
        <v>9</v>
      </c>
      <c r="D335" s="5">
        <f t="shared" si="131"/>
        <v>0</v>
      </c>
      <c r="E335" s="5"/>
      <c r="F335" s="5"/>
      <c r="G335" s="5"/>
      <c r="H335" s="5"/>
      <c r="I335" s="5"/>
      <c r="J335" s="5"/>
      <c r="K335" s="5"/>
      <c r="L335" s="14"/>
      <c r="M335" s="14"/>
      <c r="N335" s="14"/>
      <c r="O335" s="14"/>
    </row>
    <row r="336" spans="1:17" s="2" customFormat="1" ht="23.25" customHeight="1" x14ac:dyDescent="0.2">
      <c r="A336" s="35" t="s">
        <v>239</v>
      </c>
      <c r="B336" s="35" t="s">
        <v>290</v>
      </c>
      <c r="C336" s="14" t="s">
        <v>4</v>
      </c>
      <c r="D336" s="5">
        <f t="shared" si="131"/>
        <v>171444.2</v>
      </c>
      <c r="E336" s="5"/>
      <c r="F336" s="5"/>
      <c r="G336" s="5"/>
      <c r="H336" s="5"/>
      <c r="I336" s="5"/>
      <c r="J336" s="5">
        <f>J337+J338+J339+J340</f>
        <v>0</v>
      </c>
      <c r="K336" s="5">
        <f>K337+K338+K339+K340</f>
        <v>68265.2</v>
      </c>
      <c r="L336" s="5">
        <f t="shared" ref="L336:O336" si="139">L337+L338+L339+L340</f>
        <v>103179</v>
      </c>
      <c r="M336" s="5">
        <f t="shared" si="139"/>
        <v>0</v>
      </c>
      <c r="N336" s="5">
        <f t="shared" si="139"/>
        <v>0</v>
      </c>
      <c r="O336" s="5">
        <f t="shared" si="139"/>
        <v>0</v>
      </c>
    </row>
    <row r="337" spans="1:15" s="2" customFormat="1" ht="23.25" customHeight="1" x14ac:dyDescent="0.2">
      <c r="A337" s="36"/>
      <c r="B337" s="36"/>
      <c r="C337" s="14" t="s">
        <v>2</v>
      </c>
      <c r="D337" s="5">
        <f t="shared" si="131"/>
        <v>143260.5</v>
      </c>
      <c r="E337" s="5"/>
      <c r="F337" s="5"/>
      <c r="G337" s="5"/>
      <c r="H337" s="5"/>
      <c r="I337" s="5"/>
      <c r="J337" s="5"/>
      <c r="K337" s="5">
        <v>60506.3</v>
      </c>
      <c r="L337" s="26">
        <v>82754.2</v>
      </c>
      <c r="M337" s="25"/>
      <c r="N337" s="14"/>
      <c r="O337" s="14"/>
    </row>
    <row r="338" spans="1:15" s="2" customFormat="1" ht="23.25" customHeight="1" x14ac:dyDescent="0.2">
      <c r="A338" s="36"/>
      <c r="B338" s="36"/>
      <c r="C338" s="14" t="s">
        <v>3</v>
      </c>
      <c r="D338" s="5">
        <f t="shared" si="131"/>
        <v>20151.3</v>
      </c>
      <c r="E338" s="5"/>
      <c r="F338" s="5"/>
      <c r="G338" s="5"/>
      <c r="H338" s="5"/>
      <c r="I338" s="5"/>
      <c r="J338" s="5"/>
      <c r="K338" s="5">
        <v>5547.6</v>
      </c>
      <c r="L338" s="26">
        <v>14603.7</v>
      </c>
      <c r="M338" s="25"/>
      <c r="N338" s="14"/>
      <c r="O338" s="14"/>
    </row>
    <row r="339" spans="1:15" s="2" customFormat="1" ht="28.5" customHeight="1" x14ac:dyDescent="0.2">
      <c r="A339" s="36"/>
      <c r="B339" s="36"/>
      <c r="C339" s="14" t="s">
        <v>19</v>
      </c>
      <c r="D339" s="5">
        <f t="shared" si="131"/>
        <v>8032.4</v>
      </c>
      <c r="E339" s="5"/>
      <c r="F339" s="5"/>
      <c r="G339" s="5"/>
      <c r="H339" s="5"/>
      <c r="I339" s="5"/>
      <c r="J339" s="5"/>
      <c r="K339" s="5">
        <v>2211.3000000000002</v>
      </c>
      <c r="L339" s="26">
        <v>5821.1</v>
      </c>
      <c r="M339" s="25"/>
      <c r="N339" s="14"/>
      <c r="O339" s="14"/>
    </row>
    <row r="340" spans="1:15" s="2" customFormat="1" ht="23.25" customHeight="1" x14ac:dyDescent="0.2">
      <c r="A340" s="37"/>
      <c r="B340" s="37"/>
      <c r="C340" s="14" t="s">
        <v>9</v>
      </c>
      <c r="D340" s="5">
        <f t="shared" si="131"/>
        <v>0</v>
      </c>
      <c r="E340" s="5"/>
      <c r="F340" s="5"/>
      <c r="G340" s="5"/>
      <c r="H340" s="5"/>
      <c r="I340" s="5"/>
      <c r="J340" s="5"/>
      <c r="K340" s="5"/>
      <c r="L340" s="14"/>
      <c r="M340" s="14"/>
      <c r="N340" s="14"/>
      <c r="O340" s="14"/>
    </row>
    <row r="341" spans="1:15" s="2" customFormat="1" ht="23.25" customHeight="1" x14ac:dyDescent="0.2">
      <c r="A341" s="35" t="s">
        <v>183</v>
      </c>
      <c r="B341" s="35" t="s">
        <v>205</v>
      </c>
      <c r="C341" s="14" t="s">
        <v>4</v>
      </c>
      <c r="D341" s="5">
        <f t="shared" ref="D341:D415" si="140">SUM(E341:O341)</f>
        <v>2145378.9</v>
      </c>
      <c r="E341" s="5">
        <f>E342+E343+E344+E345</f>
        <v>0</v>
      </c>
      <c r="F341" s="5">
        <f t="shared" ref="F341:O341" si="141">F342+F343+F344+F345</f>
        <v>0</v>
      </c>
      <c r="G341" s="5">
        <f t="shared" si="141"/>
        <v>0</v>
      </c>
      <c r="H341" s="5">
        <f t="shared" si="141"/>
        <v>0</v>
      </c>
      <c r="I341" s="5">
        <f t="shared" si="141"/>
        <v>563425.6</v>
      </c>
      <c r="J341" s="5">
        <f t="shared" si="141"/>
        <v>1581953.3</v>
      </c>
      <c r="K341" s="5">
        <f t="shared" si="141"/>
        <v>0</v>
      </c>
      <c r="L341" s="5">
        <f t="shared" si="141"/>
        <v>0</v>
      </c>
      <c r="M341" s="5">
        <f t="shared" si="141"/>
        <v>0</v>
      </c>
      <c r="N341" s="5">
        <f t="shared" si="141"/>
        <v>0</v>
      </c>
      <c r="O341" s="5">
        <f t="shared" si="141"/>
        <v>0</v>
      </c>
    </row>
    <row r="342" spans="1:15" s="2" customFormat="1" ht="23.25" customHeight="1" x14ac:dyDescent="0.2">
      <c r="A342" s="36"/>
      <c r="B342" s="36"/>
      <c r="C342" s="14" t="s">
        <v>2</v>
      </c>
      <c r="D342" s="5">
        <f t="shared" si="140"/>
        <v>1126513.8</v>
      </c>
      <c r="E342" s="5">
        <f>SUM(E347,E352,E357,E362,E367,E372,E377,E382,E387,E392)</f>
        <v>0</v>
      </c>
      <c r="F342" s="5">
        <f t="shared" ref="F342:O342" si="142">SUM(F347,F352,F357,F362,F367,F372,F377,F382,F387,F392)</f>
        <v>0</v>
      </c>
      <c r="G342" s="5">
        <f t="shared" si="142"/>
        <v>0</v>
      </c>
      <c r="H342" s="5">
        <f t="shared" si="142"/>
        <v>0</v>
      </c>
      <c r="I342" s="5">
        <f t="shared" si="142"/>
        <v>419691.2</v>
      </c>
      <c r="J342" s="5">
        <f t="shared" si="142"/>
        <v>706822.6</v>
      </c>
      <c r="K342" s="5">
        <f t="shared" si="142"/>
        <v>0</v>
      </c>
      <c r="L342" s="5">
        <f t="shared" si="142"/>
        <v>0</v>
      </c>
      <c r="M342" s="5">
        <f t="shared" si="142"/>
        <v>0</v>
      </c>
      <c r="N342" s="5">
        <f t="shared" si="142"/>
        <v>0</v>
      </c>
      <c r="O342" s="5">
        <f t="shared" si="142"/>
        <v>0</v>
      </c>
    </row>
    <row r="343" spans="1:15" s="2" customFormat="1" ht="23.25" customHeight="1" x14ac:dyDescent="0.2">
      <c r="A343" s="36"/>
      <c r="B343" s="36"/>
      <c r="C343" s="14" t="s">
        <v>3</v>
      </c>
      <c r="D343" s="5">
        <f t="shared" si="140"/>
        <v>726618.6</v>
      </c>
      <c r="E343" s="5">
        <f t="shared" ref="E343:O345" si="143">SUM(E348,E353,E358,E363,E368,E373,E378,E383,E388,E393)</f>
        <v>0</v>
      </c>
      <c r="F343" s="5">
        <f t="shared" si="143"/>
        <v>0</v>
      </c>
      <c r="G343" s="5">
        <f t="shared" si="143"/>
        <v>0</v>
      </c>
      <c r="H343" s="5">
        <f t="shared" si="143"/>
        <v>0</v>
      </c>
      <c r="I343" s="5">
        <f t="shared" si="143"/>
        <v>100900.2</v>
      </c>
      <c r="J343" s="5">
        <f t="shared" si="143"/>
        <v>625718.4</v>
      </c>
      <c r="K343" s="5">
        <f t="shared" si="143"/>
        <v>0</v>
      </c>
      <c r="L343" s="5">
        <f t="shared" si="143"/>
        <v>0</v>
      </c>
      <c r="M343" s="5">
        <f t="shared" si="143"/>
        <v>0</v>
      </c>
      <c r="N343" s="5">
        <f t="shared" si="143"/>
        <v>0</v>
      </c>
      <c r="O343" s="5">
        <f t="shared" si="143"/>
        <v>0</v>
      </c>
    </row>
    <row r="344" spans="1:15" s="2" customFormat="1" ht="34.5" customHeight="1" x14ac:dyDescent="0.2">
      <c r="A344" s="36"/>
      <c r="B344" s="36"/>
      <c r="C344" s="14" t="s">
        <v>19</v>
      </c>
      <c r="D344" s="5">
        <f t="shared" si="140"/>
        <v>292246.5</v>
      </c>
      <c r="E344" s="5">
        <f t="shared" si="143"/>
        <v>0</v>
      </c>
      <c r="F344" s="5">
        <f t="shared" si="143"/>
        <v>0</v>
      </c>
      <c r="G344" s="5">
        <f t="shared" si="143"/>
        <v>0</v>
      </c>
      <c r="H344" s="5">
        <f t="shared" si="143"/>
        <v>0</v>
      </c>
      <c r="I344" s="5">
        <f t="shared" si="143"/>
        <v>42834.2</v>
      </c>
      <c r="J344" s="5">
        <f t="shared" si="143"/>
        <v>249412.3</v>
      </c>
      <c r="K344" s="5">
        <f t="shared" si="143"/>
        <v>0</v>
      </c>
      <c r="L344" s="5">
        <f t="shared" si="143"/>
        <v>0</v>
      </c>
      <c r="M344" s="5">
        <f t="shared" si="143"/>
        <v>0</v>
      </c>
      <c r="N344" s="5">
        <f t="shared" si="143"/>
        <v>0</v>
      </c>
      <c r="O344" s="5">
        <f t="shared" si="143"/>
        <v>0</v>
      </c>
    </row>
    <row r="345" spans="1:15" s="2" customFormat="1" ht="23.25" customHeight="1" x14ac:dyDescent="0.2">
      <c r="A345" s="37"/>
      <c r="B345" s="37"/>
      <c r="C345" s="14" t="s">
        <v>9</v>
      </c>
      <c r="D345" s="5">
        <f t="shared" si="140"/>
        <v>0</v>
      </c>
      <c r="E345" s="5">
        <f t="shared" si="143"/>
        <v>0</v>
      </c>
      <c r="F345" s="5">
        <f t="shared" si="143"/>
        <v>0</v>
      </c>
      <c r="G345" s="5">
        <f t="shared" si="143"/>
        <v>0</v>
      </c>
      <c r="H345" s="5">
        <f t="shared" si="143"/>
        <v>0</v>
      </c>
      <c r="I345" s="5">
        <f t="shared" si="143"/>
        <v>0</v>
      </c>
      <c r="J345" s="5">
        <f t="shared" si="143"/>
        <v>0</v>
      </c>
      <c r="K345" s="5">
        <f t="shared" si="143"/>
        <v>0</v>
      </c>
      <c r="L345" s="5">
        <f t="shared" si="143"/>
        <v>0</v>
      </c>
      <c r="M345" s="5">
        <f t="shared" si="143"/>
        <v>0</v>
      </c>
      <c r="N345" s="5">
        <f t="shared" si="143"/>
        <v>0</v>
      </c>
      <c r="O345" s="5">
        <f t="shared" si="143"/>
        <v>0</v>
      </c>
    </row>
    <row r="346" spans="1:15" s="2" customFormat="1" ht="27.75" customHeight="1" x14ac:dyDescent="0.2">
      <c r="A346" s="35" t="s">
        <v>240</v>
      </c>
      <c r="B346" s="35" t="s">
        <v>291</v>
      </c>
      <c r="C346" s="14" t="s">
        <v>4</v>
      </c>
      <c r="D346" s="5">
        <f t="shared" si="140"/>
        <v>177049.60000000001</v>
      </c>
      <c r="E346" s="5">
        <f>E347+E348+E349+E350</f>
        <v>0</v>
      </c>
      <c r="F346" s="5">
        <f t="shared" ref="F346:O346" si="144">F347+F348+F349+F350</f>
        <v>0</v>
      </c>
      <c r="G346" s="5">
        <f t="shared" si="144"/>
        <v>0</v>
      </c>
      <c r="H346" s="5">
        <f t="shared" si="144"/>
        <v>0</v>
      </c>
      <c r="I346" s="5">
        <f t="shared" si="144"/>
        <v>68469</v>
      </c>
      <c r="J346" s="5">
        <f t="shared" si="144"/>
        <v>108580.6</v>
      </c>
      <c r="K346" s="5">
        <f t="shared" si="144"/>
        <v>0</v>
      </c>
      <c r="L346" s="5">
        <f t="shared" si="144"/>
        <v>0</v>
      </c>
      <c r="M346" s="5">
        <f t="shared" si="144"/>
        <v>0</v>
      </c>
      <c r="N346" s="5">
        <f t="shared" si="144"/>
        <v>0</v>
      </c>
      <c r="O346" s="5">
        <f t="shared" si="144"/>
        <v>0</v>
      </c>
    </row>
    <row r="347" spans="1:15" s="2" customFormat="1" ht="27.75" customHeight="1" x14ac:dyDescent="0.2">
      <c r="A347" s="36"/>
      <c r="B347" s="36"/>
      <c r="C347" s="14" t="s">
        <v>2</v>
      </c>
      <c r="D347" s="5">
        <f t="shared" si="140"/>
        <v>96972.3</v>
      </c>
      <c r="E347" s="5"/>
      <c r="F347" s="5"/>
      <c r="G347" s="5"/>
      <c r="H347" s="5"/>
      <c r="I347" s="31">
        <v>50853.599999999999</v>
      </c>
      <c r="J347" s="5">
        <v>46118.7</v>
      </c>
      <c r="K347" s="5"/>
      <c r="L347" s="14"/>
      <c r="M347" s="14"/>
      <c r="N347" s="14"/>
      <c r="O347" s="14"/>
    </row>
    <row r="348" spans="1:15" s="2" customFormat="1" ht="19.5" customHeight="1" x14ac:dyDescent="0.2">
      <c r="A348" s="36"/>
      <c r="B348" s="36"/>
      <c r="C348" s="14" t="s">
        <v>3</v>
      </c>
      <c r="D348" s="5">
        <f t="shared" si="140"/>
        <v>57025.9</v>
      </c>
      <c r="E348" s="5"/>
      <c r="F348" s="5"/>
      <c r="G348" s="5"/>
      <c r="H348" s="5"/>
      <c r="I348" s="31">
        <f>3391.4+8974.3</f>
        <v>12365.7</v>
      </c>
      <c r="J348" s="5">
        <v>44660.2</v>
      </c>
      <c r="K348" s="5"/>
      <c r="L348" s="14"/>
      <c r="M348" s="14"/>
      <c r="N348" s="14"/>
      <c r="O348" s="14"/>
    </row>
    <row r="349" spans="1:15" s="2" customFormat="1" ht="48" customHeight="1" x14ac:dyDescent="0.2">
      <c r="A349" s="36"/>
      <c r="B349" s="36"/>
      <c r="C349" s="14" t="s">
        <v>19</v>
      </c>
      <c r="D349" s="5">
        <f t="shared" si="140"/>
        <v>23051.4</v>
      </c>
      <c r="E349" s="5"/>
      <c r="F349" s="5"/>
      <c r="G349" s="5"/>
      <c r="H349" s="5"/>
      <c r="I349" s="31">
        <f>1440+3809.7</f>
        <v>5249.7</v>
      </c>
      <c r="J349" s="5">
        <v>17801.7</v>
      </c>
      <c r="K349" s="5"/>
      <c r="L349" s="14"/>
      <c r="M349" s="14"/>
      <c r="N349" s="14"/>
      <c r="O349" s="14"/>
    </row>
    <row r="350" spans="1:15" s="2" customFormat="1" ht="35.25" customHeight="1" x14ac:dyDescent="0.2">
      <c r="A350" s="37"/>
      <c r="B350" s="37"/>
      <c r="C350" s="14" t="s">
        <v>9</v>
      </c>
      <c r="D350" s="5">
        <f t="shared" si="140"/>
        <v>0</v>
      </c>
      <c r="E350" s="5"/>
      <c r="F350" s="5"/>
      <c r="G350" s="5"/>
      <c r="H350" s="5"/>
      <c r="I350" s="5"/>
      <c r="J350" s="5"/>
      <c r="K350" s="5"/>
      <c r="L350" s="14"/>
      <c r="M350" s="14"/>
      <c r="N350" s="14"/>
      <c r="O350" s="14"/>
    </row>
    <row r="351" spans="1:15" s="2" customFormat="1" ht="21" customHeight="1" x14ac:dyDescent="0.2">
      <c r="A351" s="35" t="s">
        <v>241</v>
      </c>
      <c r="B351" s="35" t="s">
        <v>292</v>
      </c>
      <c r="C351" s="14" t="s">
        <v>4</v>
      </c>
      <c r="D351" s="5">
        <f t="shared" si="140"/>
        <v>165585.4</v>
      </c>
      <c r="E351" s="5">
        <f>E352+E353+E354+E355</f>
        <v>0</v>
      </c>
      <c r="F351" s="5">
        <f t="shared" ref="F351:O351" si="145">F352+F353+F354+F355</f>
        <v>0</v>
      </c>
      <c r="G351" s="5">
        <f t="shared" si="145"/>
        <v>0</v>
      </c>
      <c r="H351" s="5">
        <f t="shared" si="145"/>
        <v>0</v>
      </c>
      <c r="I351" s="5">
        <f t="shared" si="145"/>
        <v>74608.5</v>
      </c>
      <c r="J351" s="5">
        <f t="shared" si="145"/>
        <v>90976.9</v>
      </c>
      <c r="K351" s="5">
        <f t="shared" si="145"/>
        <v>0</v>
      </c>
      <c r="L351" s="5">
        <f t="shared" si="145"/>
        <v>0</v>
      </c>
      <c r="M351" s="5">
        <f t="shared" si="145"/>
        <v>0</v>
      </c>
      <c r="N351" s="5">
        <f t="shared" si="145"/>
        <v>0</v>
      </c>
      <c r="O351" s="5">
        <f t="shared" si="145"/>
        <v>0</v>
      </c>
    </row>
    <row r="352" spans="1:15" s="2" customFormat="1" ht="27" customHeight="1" x14ac:dyDescent="0.2">
      <c r="A352" s="36"/>
      <c r="B352" s="36"/>
      <c r="C352" s="14" t="s">
        <v>2</v>
      </c>
      <c r="D352" s="5">
        <f t="shared" si="140"/>
        <v>101972.3</v>
      </c>
      <c r="E352" s="5"/>
      <c r="F352" s="5"/>
      <c r="G352" s="5"/>
      <c r="H352" s="5"/>
      <c r="I352" s="31">
        <v>55853.599999999999</v>
      </c>
      <c r="J352" s="5">
        <v>46118.7</v>
      </c>
      <c r="K352" s="5"/>
      <c r="L352" s="14"/>
      <c r="M352" s="14"/>
      <c r="N352" s="14"/>
      <c r="O352" s="14"/>
    </row>
    <row r="353" spans="1:15" s="2" customFormat="1" ht="18" customHeight="1" x14ac:dyDescent="0.2">
      <c r="A353" s="36"/>
      <c r="B353" s="36"/>
      <c r="C353" s="14" t="s">
        <v>3</v>
      </c>
      <c r="D353" s="5">
        <f t="shared" si="140"/>
        <v>45239.3</v>
      </c>
      <c r="E353" s="5"/>
      <c r="F353" s="5"/>
      <c r="G353" s="5"/>
      <c r="H353" s="5"/>
      <c r="I353" s="31">
        <f>3309.2+9856.5</f>
        <v>13165.7</v>
      </c>
      <c r="J353" s="5">
        <v>32073.599999999999</v>
      </c>
      <c r="K353" s="5"/>
      <c r="L353" s="14"/>
      <c r="M353" s="14"/>
      <c r="N353" s="14"/>
      <c r="O353" s="14"/>
    </row>
    <row r="354" spans="1:15" s="2" customFormat="1" ht="27.75" customHeight="1" x14ac:dyDescent="0.2">
      <c r="A354" s="36"/>
      <c r="B354" s="36"/>
      <c r="C354" s="14" t="s">
        <v>19</v>
      </c>
      <c r="D354" s="5">
        <f t="shared" si="140"/>
        <v>18373.8</v>
      </c>
      <c r="E354" s="5"/>
      <c r="F354" s="5"/>
      <c r="G354" s="5"/>
      <c r="H354" s="5"/>
      <c r="I354" s="31">
        <f>1405+4184.2</f>
        <v>5589.2</v>
      </c>
      <c r="J354" s="5">
        <v>12784.6</v>
      </c>
      <c r="K354" s="5"/>
      <c r="L354" s="14"/>
      <c r="M354" s="14"/>
      <c r="N354" s="14"/>
      <c r="O354" s="14"/>
    </row>
    <row r="355" spans="1:15" s="2" customFormat="1" ht="30" customHeight="1" x14ac:dyDescent="0.2">
      <c r="A355" s="37"/>
      <c r="B355" s="37"/>
      <c r="C355" s="14" t="s">
        <v>9</v>
      </c>
      <c r="D355" s="5">
        <f t="shared" si="140"/>
        <v>0</v>
      </c>
      <c r="E355" s="5"/>
      <c r="F355" s="5"/>
      <c r="G355" s="5"/>
      <c r="H355" s="5"/>
      <c r="I355" s="5"/>
      <c r="J355" s="5"/>
      <c r="K355" s="5"/>
      <c r="L355" s="14"/>
      <c r="M355" s="14"/>
      <c r="N355" s="14"/>
      <c r="O355" s="14"/>
    </row>
    <row r="356" spans="1:15" s="2" customFormat="1" ht="23.25" customHeight="1" x14ac:dyDescent="0.2">
      <c r="A356" s="35" t="s">
        <v>242</v>
      </c>
      <c r="B356" s="35" t="s">
        <v>293</v>
      </c>
      <c r="C356" s="14" t="s">
        <v>4</v>
      </c>
      <c r="D356" s="5">
        <f t="shared" si="140"/>
        <v>297348.40000000002</v>
      </c>
      <c r="E356" s="5">
        <f>E357+E358+E359+E360</f>
        <v>0</v>
      </c>
      <c r="F356" s="5">
        <f>F357+F358+F359+F360</f>
        <v>0</v>
      </c>
      <c r="G356" s="5">
        <f>G357+G358+G359+G360</f>
        <v>0</v>
      </c>
      <c r="H356" s="5">
        <f>H357+H358+H359+H360</f>
        <v>0</v>
      </c>
      <c r="I356" s="5">
        <f t="shared" ref="I356" si="146">SUM(I357:I360)</f>
        <v>80103.5</v>
      </c>
      <c r="J356" s="5">
        <f>SUM(J357:J360)</f>
        <v>217244.9</v>
      </c>
      <c r="K356" s="5">
        <f t="shared" ref="K356:O356" si="147">SUM(K357:K360)</f>
        <v>0</v>
      </c>
      <c r="L356" s="5">
        <f t="shared" si="147"/>
        <v>0</v>
      </c>
      <c r="M356" s="5">
        <f t="shared" si="147"/>
        <v>0</v>
      </c>
      <c r="N356" s="5">
        <f t="shared" si="147"/>
        <v>0</v>
      </c>
      <c r="O356" s="5">
        <f t="shared" si="147"/>
        <v>0</v>
      </c>
    </row>
    <row r="357" spans="1:15" s="2" customFormat="1" ht="23.25" customHeight="1" x14ac:dyDescent="0.2">
      <c r="A357" s="36"/>
      <c r="B357" s="36"/>
      <c r="C357" s="14" t="s">
        <v>2</v>
      </c>
      <c r="D357" s="5">
        <f t="shared" si="140"/>
        <v>130611.5</v>
      </c>
      <c r="E357" s="5"/>
      <c r="F357" s="5"/>
      <c r="G357" s="5"/>
      <c r="H357" s="5"/>
      <c r="I357" s="31">
        <v>60596.800000000003</v>
      </c>
      <c r="J357" s="5">
        <v>70014.7</v>
      </c>
      <c r="K357" s="5"/>
      <c r="L357" s="14"/>
      <c r="M357" s="14"/>
      <c r="N357" s="14"/>
      <c r="O357" s="14"/>
    </row>
    <row r="358" spans="1:15" s="2" customFormat="1" ht="23.25" customHeight="1" x14ac:dyDescent="0.2">
      <c r="A358" s="36"/>
      <c r="B358" s="36"/>
      <c r="C358" s="14" t="s">
        <v>3</v>
      </c>
      <c r="D358" s="5">
        <f t="shared" si="140"/>
        <v>118963.2</v>
      </c>
      <c r="E358" s="5"/>
      <c r="F358" s="5"/>
      <c r="G358" s="5"/>
      <c r="H358" s="5"/>
      <c r="I358" s="31">
        <f>3000+10693.6</f>
        <v>13693.6</v>
      </c>
      <c r="J358" s="5">
        <v>105269.6</v>
      </c>
      <c r="K358" s="5"/>
      <c r="L358" s="14"/>
      <c r="M358" s="14"/>
      <c r="N358" s="14"/>
      <c r="O358" s="14"/>
    </row>
    <row r="359" spans="1:15" s="2" customFormat="1" ht="32.25" customHeight="1" x14ac:dyDescent="0.2">
      <c r="A359" s="36"/>
      <c r="B359" s="36"/>
      <c r="C359" s="14" t="s">
        <v>19</v>
      </c>
      <c r="D359" s="5">
        <f t="shared" si="140"/>
        <v>47773.7</v>
      </c>
      <c r="E359" s="5"/>
      <c r="F359" s="5"/>
      <c r="G359" s="5"/>
      <c r="H359" s="5"/>
      <c r="I359" s="31">
        <f>1273.6+4539.5</f>
        <v>5813.1</v>
      </c>
      <c r="J359" s="5">
        <v>41960.6</v>
      </c>
      <c r="K359" s="5"/>
      <c r="L359" s="14"/>
      <c r="M359" s="14"/>
      <c r="N359" s="14"/>
      <c r="O359" s="14"/>
    </row>
    <row r="360" spans="1:15" s="2" customFormat="1" ht="23.25" customHeight="1" x14ac:dyDescent="0.2">
      <c r="A360" s="37"/>
      <c r="B360" s="37"/>
      <c r="C360" s="14" t="s">
        <v>9</v>
      </c>
      <c r="D360" s="5">
        <f t="shared" si="140"/>
        <v>0</v>
      </c>
      <c r="E360" s="5"/>
      <c r="F360" s="5"/>
      <c r="G360" s="5"/>
      <c r="H360" s="5"/>
      <c r="I360" s="5"/>
      <c r="J360" s="5"/>
      <c r="K360" s="5"/>
      <c r="L360" s="14"/>
      <c r="M360" s="14"/>
      <c r="N360" s="14"/>
      <c r="O360" s="14"/>
    </row>
    <row r="361" spans="1:15" s="2" customFormat="1" ht="23.25" customHeight="1" x14ac:dyDescent="0.2">
      <c r="A361" s="35" t="s">
        <v>243</v>
      </c>
      <c r="B361" s="35" t="s">
        <v>294</v>
      </c>
      <c r="C361" s="14" t="s">
        <v>4</v>
      </c>
      <c r="D361" s="5">
        <f t="shared" si="140"/>
        <v>215015.8</v>
      </c>
      <c r="E361" s="5">
        <f>E362+E363+E364+E365</f>
        <v>0</v>
      </c>
      <c r="F361" s="5">
        <f>F362+F363+F364+F365</f>
        <v>0</v>
      </c>
      <c r="G361" s="5">
        <f>G362+G363+G364+G365</f>
        <v>0</v>
      </c>
      <c r="H361" s="5">
        <f>H362+H363+H364+H365</f>
        <v>0</v>
      </c>
      <c r="I361" s="5">
        <f t="shared" ref="I361" si="148">SUM(I362:I365)</f>
        <v>80103.5</v>
      </c>
      <c r="J361" s="5">
        <f>SUM(J362:J365)</f>
        <v>134912.29999999999</v>
      </c>
      <c r="K361" s="5">
        <f t="shared" ref="K361:O361" si="149">SUM(K362:K365)</f>
        <v>0</v>
      </c>
      <c r="L361" s="5">
        <f t="shared" si="149"/>
        <v>0</v>
      </c>
      <c r="M361" s="5">
        <f t="shared" si="149"/>
        <v>0</v>
      </c>
      <c r="N361" s="5">
        <f t="shared" si="149"/>
        <v>0</v>
      </c>
      <c r="O361" s="5">
        <f t="shared" si="149"/>
        <v>0</v>
      </c>
    </row>
    <row r="362" spans="1:15" s="2" customFormat="1" ht="23.25" customHeight="1" x14ac:dyDescent="0.2">
      <c r="A362" s="36"/>
      <c r="B362" s="36"/>
      <c r="C362" s="14" t="s">
        <v>2</v>
      </c>
      <c r="D362" s="5">
        <f t="shared" si="140"/>
        <v>148825.5</v>
      </c>
      <c r="E362" s="5"/>
      <c r="F362" s="5"/>
      <c r="G362" s="5"/>
      <c r="H362" s="5"/>
      <c r="I362" s="31">
        <v>60596.800000000003</v>
      </c>
      <c r="J362" s="5">
        <v>88228.7</v>
      </c>
      <c r="K362" s="5"/>
      <c r="L362" s="14"/>
      <c r="M362" s="14"/>
      <c r="N362" s="14"/>
      <c r="O362" s="14"/>
    </row>
    <row r="363" spans="1:15" s="2" customFormat="1" ht="23.25" customHeight="1" x14ac:dyDescent="0.2">
      <c r="A363" s="36"/>
      <c r="B363" s="36"/>
      <c r="C363" s="14" t="s">
        <v>3</v>
      </c>
      <c r="D363" s="5">
        <f t="shared" si="140"/>
        <v>47072.4</v>
      </c>
      <c r="E363" s="5"/>
      <c r="F363" s="5"/>
      <c r="G363" s="5"/>
      <c r="H363" s="5"/>
      <c r="I363" s="31">
        <f>3000+10693.6</f>
        <v>13693.6</v>
      </c>
      <c r="J363" s="5">
        <v>33378.800000000003</v>
      </c>
      <c r="K363" s="5"/>
      <c r="L363" s="14"/>
      <c r="M363" s="14"/>
      <c r="N363" s="14"/>
      <c r="O363" s="14"/>
    </row>
    <row r="364" spans="1:15" s="2" customFormat="1" ht="29.25" customHeight="1" x14ac:dyDescent="0.2">
      <c r="A364" s="36"/>
      <c r="B364" s="36"/>
      <c r="C364" s="14" t="s">
        <v>19</v>
      </c>
      <c r="D364" s="5">
        <f t="shared" si="140"/>
        <v>19117.900000000001</v>
      </c>
      <c r="E364" s="5"/>
      <c r="F364" s="5"/>
      <c r="G364" s="5"/>
      <c r="H364" s="5"/>
      <c r="I364" s="31">
        <f>1273.6+4539.5</f>
        <v>5813.1</v>
      </c>
      <c r="J364" s="5">
        <v>13304.8</v>
      </c>
      <c r="K364" s="5"/>
      <c r="L364" s="14"/>
      <c r="M364" s="14"/>
      <c r="N364" s="14"/>
      <c r="O364" s="14"/>
    </row>
    <row r="365" spans="1:15" s="2" customFormat="1" ht="23.25" customHeight="1" x14ac:dyDescent="0.2">
      <c r="A365" s="37"/>
      <c r="B365" s="37"/>
      <c r="C365" s="14" t="s">
        <v>9</v>
      </c>
      <c r="D365" s="5">
        <f t="shared" si="140"/>
        <v>0</v>
      </c>
      <c r="E365" s="5"/>
      <c r="F365" s="5"/>
      <c r="G365" s="5"/>
      <c r="H365" s="5"/>
      <c r="I365" s="5"/>
      <c r="J365" s="5"/>
      <c r="K365" s="5"/>
      <c r="L365" s="14"/>
      <c r="M365" s="14"/>
      <c r="N365" s="14"/>
      <c r="O365" s="14"/>
    </row>
    <row r="366" spans="1:15" s="2" customFormat="1" ht="23.25" customHeight="1" x14ac:dyDescent="0.2">
      <c r="A366" s="35" t="s">
        <v>244</v>
      </c>
      <c r="B366" s="35" t="s">
        <v>295</v>
      </c>
      <c r="C366" s="14" t="s">
        <v>4</v>
      </c>
      <c r="D366" s="5">
        <f t="shared" si="140"/>
        <v>276539.90000000002</v>
      </c>
      <c r="E366" s="5">
        <f t="shared" ref="E366:O366" si="150">E367+E368+E369+E370</f>
        <v>0</v>
      </c>
      <c r="F366" s="5">
        <f t="shared" si="150"/>
        <v>0</v>
      </c>
      <c r="G366" s="5">
        <f t="shared" si="150"/>
        <v>0</v>
      </c>
      <c r="H366" s="5">
        <f t="shared" si="150"/>
        <v>0</v>
      </c>
      <c r="I366" s="5">
        <f t="shared" si="150"/>
        <v>80103.5</v>
      </c>
      <c r="J366" s="5">
        <f t="shared" si="150"/>
        <v>196436.4</v>
      </c>
      <c r="K366" s="5">
        <f t="shared" si="150"/>
        <v>0</v>
      </c>
      <c r="L366" s="5">
        <f t="shared" si="150"/>
        <v>0</v>
      </c>
      <c r="M366" s="5">
        <f t="shared" si="150"/>
        <v>0</v>
      </c>
      <c r="N366" s="5">
        <f t="shared" si="150"/>
        <v>0</v>
      </c>
      <c r="O366" s="5">
        <f t="shared" si="150"/>
        <v>0</v>
      </c>
    </row>
    <row r="367" spans="1:15" s="2" customFormat="1" ht="23.25" customHeight="1" x14ac:dyDescent="0.2">
      <c r="A367" s="36"/>
      <c r="B367" s="36"/>
      <c r="C367" s="14" t="s">
        <v>2</v>
      </c>
      <c r="D367" s="5">
        <f t="shared" si="140"/>
        <v>137085.5</v>
      </c>
      <c r="E367" s="5"/>
      <c r="F367" s="5"/>
      <c r="G367" s="5"/>
      <c r="H367" s="5"/>
      <c r="I367" s="31">
        <v>60596.800000000003</v>
      </c>
      <c r="J367" s="5">
        <v>76488.7</v>
      </c>
      <c r="K367" s="5"/>
      <c r="L367" s="14"/>
      <c r="M367" s="14"/>
      <c r="N367" s="14"/>
      <c r="O367" s="14"/>
    </row>
    <row r="368" spans="1:15" s="2" customFormat="1" ht="31.5" customHeight="1" x14ac:dyDescent="0.2">
      <c r="A368" s="36"/>
      <c r="B368" s="36"/>
      <c r="C368" s="14" t="s">
        <v>3</v>
      </c>
      <c r="D368" s="5">
        <f t="shared" si="140"/>
        <v>99456.2</v>
      </c>
      <c r="E368" s="5"/>
      <c r="F368" s="5"/>
      <c r="G368" s="5"/>
      <c r="H368" s="5"/>
      <c r="I368" s="31">
        <f>3000+10693.6</f>
        <v>13693.6</v>
      </c>
      <c r="J368" s="5">
        <v>85762.6</v>
      </c>
      <c r="K368" s="5"/>
      <c r="L368" s="14"/>
      <c r="M368" s="14"/>
      <c r="N368" s="14"/>
      <c r="O368" s="14"/>
    </row>
    <row r="369" spans="1:15" s="2" customFormat="1" ht="32.25" customHeight="1" x14ac:dyDescent="0.2">
      <c r="A369" s="36"/>
      <c r="B369" s="36"/>
      <c r="C369" s="14" t="s">
        <v>19</v>
      </c>
      <c r="D369" s="5">
        <f t="shared" si="140"/>
        <v>39998.199999999997</v>
      </c>
      <c r="E369" s="5"/>
      <c r="F369" s="5"/>
      <c r="G369" s="5"/>
      <c r="H369" s="5"/>
      <c r="I369" s="31">
        <f>1273.6+4539.5</f>
        <v>5813.1</v>
      </c>
      <c r="J369" s="5">
        <v>34185.1</v>
      </c>
      <c r="K369" s="5"/>
      <c r="L369" s="14"/>
      <c r="M369" s="14"/>
      <c r="N369" s="14"/>
      <c r="O369" s="14"/>
    </row>
    <row r="370" spans="1:15" s="2" customFormat="1" ht="27" customHeight="1" x14ac:dyDescent="0.2">
      <c r="A370" s="37"/>
      <c r="B370" s="37"/>
      <c r="C370" s="14" t="s">
        <v>9</v>
      </c>
      <c r="D370" s="5">
        <f t="shared" si="140"/>
        <v>0</v>
      </c>
      <c r="E370" s="5"/>
      <c r="F370" s="5"/>
      <c r="G370" s="5"/>
      <c r="H370" s="5"/>
      <c r="I370" s="5"/>
      <c r="J370" s="5"/>
      <c r="K370" s="5"/>
      <c r="L370" s="14"/>
      <c r="M370" s="14"/>
      <c r="N370" s="14"/>
      <c r="O370" s="14"/>
    </row>
    <row r="371" spans="1:15" s="2" customFormat="1" ht="23.25" customHeight="1" x14ac:dyDescent="0.2">
      <c r="A371" s="35" t="s">
        <v>245</v>
      </c>
      <c r="B371" s="35" t="s">
        <v>296</v>
      </c>
      <c r="C371" s="14" t="s">
        <v>4</v>
      </c>
      <c r="D371" s="5">
        <f t="shared" si="140"/>
        <v>316867.3</v>
      </c>
      <c r="E371" s="5">
        <f t="shared" ref="E371:O371" si="151">E372+E373+E374+E375</f>
        <v>0</v>
      </c>
      <c r="F371" s="5">
        <f t="shared" si="151"/>
        <v>0</v>
      </c>
      <c r="G371" s="5">
        <f t="shared" si="151"/>
        <v>0</v>
      </c>
      <c r="H371" s="5">
        <f t="shared" si="151"/>
        <v>0</v>
      </c>
      <c r="I371" s="5">
        <f t="shared" si="151"/>
        <v>80154.600000000006</v>
      </c>
      <c r="J371" s="5">
        <f t="shared" si="151"/>
        <v>236712.7</v>
      </c>
      <c r="K371" s="5">
        <f t="shared" si="151"/>
        <v>0</v>
      </c>
      <c r="L371" s="5">
        <f t="shared" si="151"/>
        <v>0</v>
      </c>
      <c r="M371" s="5">
        <f t="shared" si="151"/>
        <v>0</v>
      </c>
      <c r="N371" s="5">
        <f t="shared" si="151"/>
        <v>0</v>
      </c>
      <c r="O371" s="5">
        <f t="shared" si="151"/>
        <v>0</v>
      </c>
    </row>
    <row r="372" spans="1:15" s="2" customFormat="1" ht="23.25" customHeight="1" x14ac:dyDescent="0.2">
      <c r="A372" s="36"/>
      <c r="B372" s="36"/>
      <c r="C372" s="14" t="s">
        <v>2</v>
      </c>
      <c r="D372" s="5">
        <f t="shared" si="140"/>
        <v>134085.6</v>
      </c>
      <c r="E372" s="5"/>
      <c r="F372" s="5"/>
      <c r="G372" s="5"/>
      <c r="H372" s="5"/>
      <c r="I372" s="31">
        <v>60596.800000000003</v>
      </c>
      <c r="J372" s="5">
        <v>73488.800000000003</v>
      </c>
      <c r="K372" s="5"/>
      <c r="L372" s="14"/>
      <c r="M372" s="14"/>
      <c r="N372" s="14"/>
      <c r="O372" s="14"/>
    </row>
    <row r="373" spans="1:15" s="2" customFormat="1" ht="23.25" customHeight="1" x14ac:dyDescent="0.2">
      <c r="A373" s="36"/>
      <c r="B373" s="36"/>
      <c r="C373" s="14" t="s">
        <v>3</v>
      </c>
      <c r="D373" s="5">
        <f t="shared" si="140"/>
        <v>130434.3</v>
      </c>
      <c r="E373" s="5"/>
      <c r="F373" s="5"/>
      <c r="G373" s="5"/>
      <c r="H373" s="5"/>
      <c r="I373" s="31">
        <f>3035.7+10693.5</f>
        <v>13729.2</v>
      </c>
      <c r="J373" s="5">
        <v>116705.1</v>
      </c>
      <c r="K373" s="5"/>
      <c r="L373" s="14"/>
      <c r="M373" s="14"/>
      <c r="N373" s="14"/>
      <c r="O373" s="14"/>
    </row>
    <row r="374" spans="1:15" s="2" customFormat="1" ht="37.5" customHeight="1" x14ac:dyDescent="0.2">
      <c r="A374" s="36"/>
      <c r="B374" s="36"/>
      <c r="C374" s="14" t="s">
        <v>19</v>
      </c>
      <c r="D374" s="5">
        <f t="shared" si="140"/>
        <v>52347.4</v>
      </c>
      <c r="E374" s="5"/>
      <c r="F374" s="5"/>
      <c r="G374" s="5"/>
      <c r="H374" s="5"/>
      <c r="I374" s="31">
        <f>1289.1+4539.5</f>
        <v>5828.6</v>
      </c>
      <c r="J374" s="5">
        <v>46518.8</v>
      </c>
      <c r="K374" s="5"/>
      <c r="L374" s="14"/>
      <c r="M374" s="14"/>
      <c r="N374" s="14"/>
      <c r="O374" s="14"/>
    </row>
    <row r="375" spans="1:15" s="2" customFormat="1" ht="23.25" customHeight="1" x14ac:dyDescent="0.2">
      <c r="A375" s="37"/>
      <c r="B375" s="37"/>
      <c r="C375" s="14" t="s">
        <v>9</v>
      </c>
      <c r="D375" s="5">
        <f t="shared" si="140"/>
        <v>0</v>
      </c>
      <c r="E375" s="5"/>
      <c r="F375" s="5"/>
      <c r="G375" s="5"/>
      <c r="H375" s="5"/>
      <c r="I375" s="5"/>
      <c r="J375" s="5"/>
      <c r="K375" s="5"/>
      <c r="L375" s="14"/>
      <c r="M375" s="14"/>
      <c r="N375" s="14"/>
      <c r="O375" s="14"/>
    </row>
    <row r="376" spans="1:15" s="2" customFormat="1" ht="23.25" customHeight="1" x14ac:dyDescent="0.2">
      <c r="A376" s="35" t="s">
        <v>246</v>
      </c>
      <c r="B376" s="35" t="s">
        <v>317</v>
      </c>
      <c r="C376" s="14" t="s">
        <v>4</v>
      </c>
      <c r="D376" s="5">
        <f t="shared" si="140"/>
        <v>251615.1</v>
      </c>
      <c r="E376" s="5">
        <f>E377+E378+E379+E380</f>
        <v>0</v>
      </c>
      <c r="F376" s="5">
        <f>F377+F378+F379+F380</f>
        <v>0</v>
      </c>
      <c r="G376" s="5">
        <f>G377+G378+G379+G380</f>
        <v>0</v>
      </c>
      <c r="H376" s="5">
        <f>H377+H378+H379+H380</f>
        <v>0</v>
      </c>
      <c r="I376" s="5">
        <f t="shared" ref="I376" si="152">I377+I378+I379</f>
        <v>99883</v>
      </c>
      <c r="J376" s="5">
        <f>J377+J378+J379+J380</f>
        <v>151732.1</v>
      </c>
      <c r="K376" s="5">
        <f t="shared" ref="K376:O376" si="153">K377+K378+K379+K380</f>
        <v>0</v>
      </c>
      <c r="L376" s="5">
        <f t="shared" si="153"/>
        <v>0</v>
      </c>
      <c r="M376" s="5">
        <f t="shared" si="153"/>
        <v>0</v>
      </c>
      <c r="N376" s="5">
        <f t="shared" si="153"/>
        <v>0</v>
      </c>
      <c r="O376" s="5">
        <f t="shared" si="153"/>
        <v>0</v>
      </c>
    </row>
    <row r="377" spans="1:15" s="2" customFormat="1" ht="25.5" customHeight="1" x14ac:dyDescent="0.2">
      <c r="A377" s="36"/>
      <c r="B377" s="36"/>
      <c r="C377" s="14" t="s">
        <v>2</v>
      </c>
      <c r="D377" s="5">
        <f t="shared" si="140"/>
        <v>140611.5</v>
      </c>
      <c r="E377" s="5"/>
      <c r="F377" s="5"/>
      <c r="G377" s="5"/>
      <c r="H377" s="5"/>
      <c r="I377" s="5">
        <v>70596.800000000003</v>
      </c>
      <c r="J377" s="5">
        <v>70014.7</v>
      </c>
      <c r="K377" s="5"/>
      <c r="L377" s="14"/>
      <c r="M377" s="14"/>
      <c r="N377" s="14"/>
      <c r="O377" s="14"/>
    </row>
    <row r="378" spans="1:15" s="2" customFormat="1" ht="23.25" customHeight="1" x14ac:dyDescent="0.2">
      <c r="A378" s="36"/>
      <c r="B378" s="36"/>
      <c r="C378" s="14" t="s">
        <v>3</v>
      </c>
      <c r="D378" s="5">
        <f t="shared" si="140"/>
        <v>78986.7</v>
      </c>
      <c r="E378" s="5"/>
      <c r="F378" s="5"/>
      <c r="G378" s="5"/>
      <c r="H378" s="5"/>
      <c r="I378" s="5">
        <v>20558.8</v>
      </c>
      <c r="J378" s="5">
        <v>58427.9</v>
      </c>
      <c r="K378" s="5"/>
      <c r="L378" s="14"/>
      <c r="M378" s="14"/>
      <c r="N378" s="14"/>
      <c r="O378" s="14"/>
    </row>
    <row r="379" spans="1:15" s="2" customFormat="1" ht="33" customHeight="1" x14ac:dyDescent="0.2">
      <c r="A379" s="36"/>
      <c r="B379" s="36"/>
      <c r="C379" s="14" t="s">
        <v>19</v>
      </c>
      <c r="D379" s="5">
        <f t="shared" si="140"/>
        <v>32016.9</v>
      </c>
      <c r="E379" s="5"/>
      <c r="F379" s="5"/>
      <c r="G379" s="5"/>
      <c r="H379" s="5"/>
      <c r="I379" s="5">
        <v>8727.4</v>
      </c>
      <c r="J379" s="5">
        <v>23289.5</v>
      </c>
      <c r="K379" s="5"/>
      <c r="L379" s="14"/>
      <c r="M379" s="14"/>
      <c r="N379" s="14"/>
      <c r="O379" s="14"/>
    </row>
    <row r="380" spans="1:15" s="2" customFormat="1" ht="31.5" customHeight="1" x14ac:dyDescent="0.2">
      <c r="A380" s="37"/>
      <c r="B380" s="37"/>
      <c r="C380" s="14" t="s">
        <v>9</v>
      </c>
      <c r="D380" s="5">
        <f t="shared" si="140"/>
        <v>0</v>
      </c>
      <c r="E380" s="5"/>
      <c r="F380" s="5"/>
      <c r="G380" s="5"/>
      <c r="H380" s="5"/>
      <c r="I380" s="5"/>
      <c r="J380" s="5"/>
      <c r="K380" s="5"/>
      <c r="L380" s="14"/>
      <c r="M380" s="14"/>
      <c r="N380" s="14"/>
      <c r="O380" s="14"/>
    </row>
    <row r="381" spans="1:15" s="2" customFormat="1" ht="36" customHeight="1" x14ac:dyDescent="0.2">
      <c r="A381" s="35" t="s">
        <v>247</v>
      </c>
      <c r="B381" s="35" t="s">
        <v>314</v>
      </c>
      <c r="C381" s="14" t="s">
        <v>4</v>
      </c>
      <c r="D381" s="5">
        <f t="shared" si="140"/>
        <v>142716.1</v>
      </c>
      <c r="E381" s="26">
        <f t="shared" ref="E381:O381" si="154">E382+E383+E384+E385</f>
        <v>0</v>
      </c>
      <c r="F381" s="26">
        <f t="shared" si="154"/>
        <v>0</v>
      </c>
      <c r="G381" s="26">
        <f t="shared" si="154"/>
        <v>0</v>
      </c>
      <c r="H381" s="26">
        <f t="shared" si="154"/>
        <v>0</v>
      </c>
      <c r="I381" s="26">
        <f t="shared" si="154"/>
        <v>0</v>
      </c>
      <c r="J381" s="26">
        <f t="shared" si="154"/>
        <v>142716.1</v>
      </c>
      <c r="K381" s="26">
        <f t="shared" si="154"/>
        <v>0</v>
      </c>
      <c r="L381" s="26">
        <f t="shared" si="154"/>
        <v>0</v>
      </c>
      <c r="M381" s="26">
        <f t="shared" si="154"/>
        <v>0</v>
      </c>
      <c r="N381" s="26">
        <f t="shared" si="154"/>
        <v>0</v>
      </c>
      <c r="O381" s="26">
        <f t="shared" si="154"/>
        <v>0</v>
      </c>
    </row>
    <row r="382" spans="1:15" s="2" customFormat="1" ht="36" customHeight="1" x14ac:dyDescent="0.2">
      <c r="A382" s="36"/>
      <c r="B382" s="36"/>
      <c r="C382" s="14" t="s">
        <v>2</v>
      </c>
      <c r="D382" s="5">
        <f t="shared" si="140"/>
        <v>76049.600000000006</v>
      </c>
      <c r="E382" s="26"/>
      <c r="F382" s="26"/>
      <c r="G382" s="26"/>
      <c r="H382" s="26"/>
      <c r="I382" s="26"/>
      <c r="J382" s="26">
        <v>76049.600000000006</v>
      </c>
      <c r="K382" s="26"/>
      <c r="L382" s="14"/>
      <c r="M382" s="14"/>
      <c r="N382" s="14"/>
      <c r="O382" s="14"/>
    </row>
    <row r="383" spans="1:15" s="2" customFormat="1" ht="24.75" customHeight="1" x14ac:dyDescent="0.2">
      <c r="A383" s="36"/>
      <c r="B383" s="36"/>
      <c r="C383" s="14" t="s">
        <v>3</v>
      </c>
      <c r="D383" s="5">
        <f t="shared" si="140"/>
        <v>47666.5</v>
      </c>
      <c r="E383" s="26"/>
      <c r="F383" s="26"/>
      <c r="G383" s="26"/>
      <c r="H383" s="26"/>
      <c r="I383" s="26"/>
      <c r="J383" s="26">
        <v>47666.5</v>
      </c>
      <c r="K383" s="26"/>
      <c r="L383" s="14"/>
      <c r="M383" s="14"/>
      <c r="N383" s="14"/>
      <c r="O383" s="14"/>
    </row>
    <row r="384" spans="1:15" s="2" customFormat="1" ht="30" customHeight="1" x14ac:dyDescent="0.2">
      <c r="A384" s="36"/>
      <c r="B384" s="36"/>
      <c r="C384" s="14" t="s">
        <v>19</v>
      </c>
      <c r="D384" s="5">
        <f t="shared" si="140"/>
        <v>19000</v>
      </c>
      <c r="E384" s="26"/>
      <c r="F384" s="26"/>
      <c r="G384" s="26"/>
      <c r="H384" s="26"/>
      <c r="I384" s="5"/>
      <c r="J384" s="5">
        <v>19000</v>
      </c>
      <c r="K384" s="5"/>
      <c r="L384" s="14"/>
      <c r="M384" s="14"/>
      <c r="N384" s="14"/>
      <c r="O384" s="14"/>
    </row>
    <row r="385" spans="1:15" s="2" customFormat="1" ht="45.75" customHeight="1" x14ac:dyDescent="0.2">
      <c r="A385" s="37"/>
      <c r="B385" s="37"/>
      <c r="C385" s="14" t="s">
        <v>9</v>
      </c>
      <c r="D385" s="5">
        <f t="shared" si="140"/>
        <v>0</v>
      </c>
      <c r="E385" s="26"/>
      <c r="F385" s="26"/>
      <c r="G385" s="26"/>
      <c r="H385" s="26"/>
      <c r="I385" s="26"/>
      <c r="J385" s="26"/>
      <c r="K385" s="26"/>
      <c r="L385" s="14"/>
      <c r="M385" s="14"/>
      <c r="N385" s="14"/>
      <c r="O385" s="14"/>
    </row>
    <row r="386" spans="1:15" s="2" customFormat="1" ht="31.5" customHeight="1" x14ac:dyDescent="0.2">
      <c r="A386" s="35" t="s">
        <v>302</v>
      </c>
      <c r="B386" s="41" t="s">
        <v>315</v>
      </c>
      <c r="C386" s="14" t="s">
        <v>4</v>
      </c>
      <c r="D386" s="5">
        <f t="shared" si="140"/>
        <v>105015.5</v>
      </c>
      <c r="E386" s="26">
        <f t="shared" ref="E386:O386" si="155">E387+E388+E389+E390</f>
        <v>0</v>
      </c>
      <c r="F386" s="26">
        <f t="shared" si="155"/>
        <v>0</v>
      </c>
      <c r="G386" s="26">
        <f t="shared" si="155"/>
        <v>0</v>
      </c>
      <c r="H386" s="26">
        <f t="shared" si="155"/>
        <v>0</v>
      </c>
      <c r="I386" s="26">
        <f t="shared" si="155"/>
        <v>0</v>
      </c>
      <c r="J386" s="26">
        <f t="shared" si="155"/>
        <v>105015.5</v>
      </c>
      <c r="K386" s="26">
        <f t="shared" si="155"/>
        <v>0</v>
      </c>
      <c r="L386" s="26">
        <f t="shared" si="155"/>
        <v>0</v>
      </c>
      <c r="M386" s="26">
        <f t="shared" si="155"/>
        <v>0</v>
      </c>
      <c r="N386" s="26">
        <f t="shared" si="155"/>
        <v>0</v>
      </c>
      <c r="O386" s="26">
        <f t="shared" si="155"/>
        <v>0</v>
      </c>
    </row>
    <row r="387" spans="1:15" s="2" customFormat="1" ht="45.75" customHeight="1" x14ac:dyDescent="0.2">
      <c r="A387" s="36"/>
      <c r="B387" s="42"/>
      <c r="C387" s="14" t="s">
        <v>2</v>
      </c>
      <c r="D387" s="5">
        <f t="shared" si="140"/>
        <v>56015.5</v>
      </c>
      <c r="E387" s="26"/>
      <c r="F387" s="26"/>
      <c r="G387" s="26"/>
      <c r="H387" s="26"/>
      <c r="I387" s="26"/>
      <c r="J387" s="26">
        <v>56015.5</v>
      </c>
      <c r="K387" s="26"/>
      <c r="L387" s="14"/>
      <c r="M387" s="14"/>
      <c r="N387" s="14"/>
      <c r="O387" s="14"/>
    </row>
    <row r="388" spans="1:15" s="2" customFormat="1" ht="45.75" customHeight="1" x14ac:dyDescent="0.2">
      <c r="A388" s="36"/>
      <c r="B388" s="42"/>
      <c r="C388" s="14" t="s">
        <v>3</v>
      </c>
      <c r="D388" s="5">
        <f t="shared" si="140"/>
        <v>35035</v>
      </c>
      <c r="E388" s="26"/>
      <c r="F388" s="26"/>
      <c r="G388" s="26"/>
      <c r="H388" s="26"/>
      <c r="I388" s="26"/>
      <c r="J388" s="26">
        <v>35035</v>
      </c>
      <c r="K388" s="26"/>
      <c r="L388" s="14"/>
      <c r="M388" s="14"/>
      <c r="N388" s="14"/>
      <c r="O388" s="14"/>
    </row>
    <row r="389" spans="1:15" s="2" customFormat="1" ht="45.75" customHeight="1" x14ac:dyDescent="0.2">
      <c r="A389" s="36"/>
      <c r="B389" s="42"/>
      <c r="C389" s="14" t="s">
        <v>19</v>
      </c>
      <c r="D389" s="5">
        <f t="shared" si="140"/>
        <v>13965</v>
      </c>
      <c r="E389" s="26"/>
      <c r="F389" s="26"/>
      <c r="G389" s="26"/>
      <c r="H389" s="26"/>
      <c r="I389" s="26"/>
      <c r="J389" s="26">
        <v>13965</v>
      </c>
      <c r="K389" s="26"/>
      <c r="L389" s="14"/>
      <c r="M389" s="14"/>
      <c r="N389" s="14"/>
      <c r="O389" s="14"/>
    </row>
    <row r="390" spans="1:15" s="2" customFormat="1" ht="30" customHeight="1" x14ac:dyDescent="0.2">
      <c r="A390" s="37"/>
      <c r="B390" s="43"/>
      <c r="C390" s="14" t="s">
        <v>9</v>
      </c>
      <c r="D390" s="5">
        <f t="shared" si="140"/>
        <v>0</v>
      </c>
      <c r="E390" s="26"/>
      <c r="F390" s="26"/>
      <c r="G390" s="26"/>
      <c r="H390" s="26"/>
      <c r="I390" s="26"/>
      <c r="J390" s="26"/>
      <c r="K390" s="26"/>
      <c r="L390" s="14"/>
      <c r="M390" s="14"/>
      <c r="N390" s="14"/>
      <c r="O390" s="14"/>
    </row>
    <row r="391" spans="1:15" s="2" customFormat="1" ht="45.75" customHeight="1" x14ac:dyDescent="0.2">
      <c r="A391" s="35" t="s">
        <v>303</v>
      </c>
      <c r="B391" s="35" t="s">
        <v>316</v>
      </c>
      <c r="C391" s="14" t="s">
        <v>4</v>
      </c>
      <c r="D391" s="5">
        <f t="shared" si="140"/>
        <v>197625.8</v>
      </c>
      <c r="E391" s="26">
        <f t="shared" ref="E391:O391" si="156">E392+E393+E394+E395</f>
        <v>0</v>
      </c>
      <c r="F391" s="26">
        <f t="shared" si="156"/>
        <v>0</v>
      </c>
      <c r="G391" s="26">
        <f t="shared" si="156"/>
        <v>0</v>
      </c>
      <c r="H391" s="26">
        <f t="shared" si="156"/>
        <v>0</v>
      </c>
      <c r="I391" s="26">
        <f t="shared" si="156"/>
        <v>0</v>
      </c>
      <c r="J391" s="26">
        <f t="shared" si="156"/>
        <v>197625.8</v>
      </c>
      <c r="K391" s="26">
        <f t="shared" si="156"/>
        <v>0</v>
      </c>
      <c r="L391" s="26">
        <f t="shared" si="156"/>
        <v>0</v>
      </c>
      <c r="M391" s="26">
        <f t="shared" si="156"/>
        <v>0</v>
      </c>
      <c r="N391" s="26">
        <f t="shared" si="156"/>
        <v>0</v>
      </c>
      <c r="O391" s="26">
        <f t="shared" si="156"/>
        <v>0</v>
      </c>
    </row>
    <row r="392" spans="1:15" s="2" customFormat="1" ht="45.75" customHeight="1" x14ac:dyDescent="0.2">
      <c r="A392" s="36"/>
      <c r="B392" s="36"/>
      <c r="C392" s="14" t="s">
        <v>2</v>
      </c>
      <c r="D392" s="5">
        <f t="shared" si="140"/>
        <v>104284.5</v>
      </c>
      <c r="E392" s="26"/>
      <c r="F392" s="26"/>
      <c r="G392" s="26"/>
      <c r="H392" s="26"/>
      <c r="I392" s="26"/>
      <c r="J392" s="26">
        <v>104284.5</v>
      </c>
      <c r="K392" s="26"/>
      <c r="L392" s="14"/>
      <c r="M392" s="14"/>
      <c r="N392" s="14"/>
      <c r="O392" s="14"/>
    </row>
    <row r="393" spans="1:15" s="2" customFormat="1" ht="39" customHeight="1" x14ac:dyDescent="0.2">
      <c r="A393" s="36"/>
      <c r="B393" s="36"/>
      <c r="C393" s="14" t="s">
        <v>3</v>
      </c>
      <c r="D393" s="5">
        <f t="shared" si="140"/>
        <v>66739.100000000006</v>
      </c>
      <c r="E393" s="26"/>
      <c r="F393" s="26"/>
      <c r="G393" s="26"/>
      <c r="H393" s="26"/>
      <c r="I393" s="26"/>
      <c r="J393" s="26">
        <v>66739.100000000006</v>
      </c>
      <c r="K393" s="26"/>
      <c r="L393" s="14"/>
      <c r="M393" s="14"/>
      <c r="N393" s="14"/>
      <c r="O393" s="14"/>
    </row>
    <row r="394" spans="1:15" s="2" customFormat="1" ht="39.75" customHeight="1" x14ac:dyDescent="0.2">
      <c r="A394" s="36"/>
      <c r="B394" s="36"/>
      <c r="C394" s="14" t="s">
        <v>19</v>
      </c>
      <c r="D394" s="5">
        <f t="shared" si="140"/>
        <v>26602.2</v>
      </c>
      <c r="E394" s="26"/>
      <c r="F394" s="26"/>
      <c r="G394" s="26"/>
      <c r="H394" s="26"/>
      <c r="I394" s="26"/>
      <c r="J394" s="26">
        <v>26602.2</v>
      </c>
      <c r="K394" s="26"/>
      <c r="L394" s="14"/>
      <c r="M394" s="14"/>
      <c r="N394" s="14"/>
      <c r="O394" s="14"/>
    </row>
    <row r="395" spans="1:15" s="2" customFormat="1" ht="30.75" customHeight="1" x14ac:dyDescent="0.2">
      <c r="A395" s="37"/>
      <c r="B395" s="37"/>
      <c r="C395" s="14" t="s">
        <v>9</v>
      </c>
      <c r="D395" s="5">
        <f t="shared" si="140"/>
        <v>0</v>
      </c>
      <c r="E395" s="26"/>
      <c r="F395" s="26"/>
      <c r="G395" s="26"/>
      <c r="H395" s="26"/>
      <c r="I395" s="26"/>
      <c r="J395" s="26"/>
      <c r="K395" s="26"/>
      <c r="L395" s="14"/>
      <c r="M395" s="14"/>
      <c r="N395" s="14"/>
      <c r="O395" s="14"/>
    </row>
    <row r="396" spans="1:15" s="2" customFormat="1" ht="30" customHeight="1" x14ac:dyDescent="0.2">
      <c r="A396" s="35" t="s">
        <v>251</v>
      </c>
      <c r="B396" s="35" t="s">
        <v>266</v>
      </c>
      <c r="C396" s="14" t="s">
        <v>4</v>
      </c>
      <c r="D396" s="5">
        <f t="shared" si="140"/>
        <v>254964.41</v>
      </c>
      <c r="E396" s="26">
        <f t="shared" ref="E396:O396" si="157">E397+E398+E399+E400</f>
        <v>0</v>
      </c>
      <c r="F396" s="26">
        <f t="shared" si="157"/>
        <v>0</v>
      </c>
      <c r="G396" s="26">
        <f t="shared" si="157"/>
        <v>0</v>
      </c>
      <c r="H396" s="26">
        <f t="shared" si="157"/>
        <v>0</v>
      </c>
      <c r="I396" s="26">
        <f t="shared" si="157"/>
        <v>0</v>
      </c>
      <c r="J396" s="26">
        <f t="shared" si="157"/>
        <v>0</v>
      </c>
      <c r="K396" s="26">
        <f t="shared" si="157"/>
        <v>205244.9</v>
      </c>
      <c r="L396" s="26">
        <f t="shared" si="157"/>
        <v>49719.51</v>
      </c>
      <c r="M396" s="26">
        <f t="shared" si="157"/>
        <v>0</v>
      </c>
      <c r="N396" s="26">
        <f t="shared" si="157"/>
        <v>0</v>
      </c>
      <c r="O396" s="26">
        <f t="shared" si="157"/>
        <v>0</v>
      </c>
    </row>
    <row r="397" spans="1:15" s="2" customFormat="1" ht="30" customHeight="1" x14ac:dyDescent="0.2">
      <c r="A397" s="36"/>
      <c r="B397" s="36"/>
      <c r="C397" s="14" t="s">
        <v>2</v>
      </c>
      <c r="D397" s="5">
        <f t="shared" si="140"/>
        <v>200000</v>
      </c>
      <c r="E397" s="26">
        <f t="shared" ref="E397:N397" si="158">E402</f>
        <v>0</v>
      </c>
      <c r="F397" s="26">
        <f t="shared" si="158"/>
        <v>0</v>
      </c>
      <c r="G397" s="26">
        <f t="shared" si="158"/>
        <v>0</v>
      </c>
      <c r="H397" s="26">
        <f t="shared" si="158"/>
        <v>0</v>
      </c>
      <c r="I397" s="26">
        <f t="shared" si="158"/>
        <v>0</v>
      </c>
      <c r="J397" s="26">
        <f t="shared" ref="J397" si="159">J402</f>
        <v>0</v>
      </c>
      <c r="K397" s="26">
        <f t="shared" si="158"/>
        <v>200000</v>
      </c>
      <c r="L397" s="26">
        <f t="shared" si="158"/>
        <v>0</v>
      </c>
      <c r="M397" s="26">
        <f t="shared" si="158"/>
        <v>0</v>
      </c>
      <c r="N397" s="26">
        <f t="shared" si="158"/>
        <v>0</v>
      </c>
      <c r="O397" s="26">
        <f t="shared" ref="O397" si="160">O402</f>
        <v>0</v>
      </c>
    </row>
    <row r="398" spans="1:15" s="2" customFormat="1" ht="30" customHeight="1" x14ac:dyDescent="0.2">
      <c r="A398" s="36"/>
      <c r="B398" s="36"/>
      <c r="C398" s="14" t="s">
        <v>3</v>
      </c>
      <c r="D398" s="5">
        <f t="shared" si="140"/>
        <v>39631.050000000003</v>
      </c>
      <c r="E398" s="26">
        <f t="shared" ref="E398:N398" si="161">E403</f>
        <v>0</v>
      </c>
      <c r="F398" s="26">
        <f t="shared" si="161"/>
        <v>0</v>
      </c>
      <c r="G398" s="26">
        <f t="shared" si="161"/>
        <v>0</v>
      </c>
      <c r="H398" s="26">
        <f t="shared" si="161"/>
        <v>0</v>
      </c>
      <c r="I398" s="26">
        <f t="shared" si="161"/>
        <v>0</v>
      </c>
      <c r="J398" s="26">
        <f t="shared" ref="J398" si="162">J403</f>
        <v>0</v>
      </c>
      <c r="K398" s="26">
        <f t="shared" si="161"/>
        <v>4081.6</v>
      </c>
      <c r="L398" s="26">
        <f t="shared" si="161"/>
        <v>35549.449999999997</v>
      </c>
      <c r="M398" s="26">
        <f t="shared" si="161"/>
        <v>0</v>
      </c>
      <c r="N398" s="26">
        <f t="shared" si="161"/>
        <v>0</v>
      </c>
      <c r="O398" s="26">
        <f t="shared" ref="O398:O400" si="163">O403</f>
        <v>0</v>
      </c>
    </row>
    <row r="399" spans="1:15" s="2" customFormat="1" ht="30" customHeight="1" x14ac:dyDescent="0.2">
      <c r="A399" s="36"/>
      <c r="B399" s="36"/>
      <c r="C399" s="14" t="s">
        <v>19</v>
      </c>
      <c r="D399" s="5">
        <f t="shared" si="140"/>
        <v>15333.36</v>
      </c>
      <c r="E399" s="26">
        <f t="shared" ref="E399:N399" si="164">E404</f>
        <v>0</v>
      </c>
      <c r="F399" s="26">
        <f t="shared" si="164"/>
        <v>0</v>
      </c>
      <c r="G399" s="26">
        <f t="shared" si="164"/>
        <v>0</v>
      </c>
      <c r="H399" s="26">
        <f t="shared" si="164"/>
        <v>0</v>
      </c>
      <c r="I399" s="26">
        <f t="shared" si="164"/>
        <v>0</v>
      </c>
      <c r="J399" s="26">
        <f t="shared" ref="J399" si="165">J404</f>
        <v>0</v>
      </c>
      <c r="K399" s="26">
        <f t="shared" si="164"/>
        <v>1163.3</v>
      </c>
      <c r="L399" s="26">
        <f t="shared" si="164"/>
        <v>14170.06</v>
      </c>
      <c r="M399" s="26">
        <f t="shared" si="164"/>
        <v>0</v>
      </c>
      <c r="N399" s="26">
        <f t="shared" si="164"/>
        <v>0</v>
      </c>
      <c r="O399" s="26">
        <f t="shared" si="163"/>
        <v>0</v>
      </c>
    </row>
    <row r="400" spans="1:15" s="2" customFormat="1" ht="30" customHeight="1" x14ac:dyDescent="0.2">
      <c r="A400" s="37"/>
      <c r="B400" s="37"/>
      <c r="C400" s="14" t="s">
        <v>9</v>
      </c>
      <c r="D400" s="5">
        <f t="shared" si="140"/>
        <v>0</v>
      </c>
      <c r="E400" s="26">
        <f t="shared" ref="E400:N400" si="166">E405</f>
        <v>0</v>
      </c>
      <c r="F400" s="26">
        <f t="shared" si="166"/>
        <v>0</v>
      </c>
      <c r="G400" s="26">
        <f t="shared" si="166"/>
        <v>0</v>
      </c>
      <c r="H400" s="26">
        <f t="shared" si="166"/>
        <v>0</v>
      </c>
      <c r="I400" s="26">
        <f t="shared" si="166"/>
        <v>0</v>
      </c>
      <c r="J400" s="26">
        <f t="shared" ref="J400" si="167">J405</f>
        <v>0</v>
      </c>
      <c r="K400" s="26">
        <f t="shared" si="166"/>
        <v>0</v>
      </c>
      <c r="L400" s="26">
        <f t="shared" si="166"/>
        <v>0</v>
      </c>
      <c r="M400" s="26">
        <f t="shared" si="166"/>
        <v>0</v>
      </c>
      <c r="N400" s="26">
        <f t="shared" si="166"/>
        <v>0</v>
      </c>
      <c r="O400" s="26">
        <f t="shared" si="163"/>
        <v>0</v>
      </c>
    </row>
    <row r="401" spans="1:15" s="2" customFormat="1" ht="30" customHeight="1" x14ac:dyDescent="0.2">
      <c r="A401" s="35" t="s">
        <v>252</v>
      </c>
      <c r="B401" s="35" t="s">
        <v>228</v>
      </c>
      <c r="C401" s="14" t="s">
        <v>4</v>
      </c>
      <c r="D401" s="5">
        <f t="shared" si="140"/>
        <v>254964.41</v>
      </c>
      <c r="E401" s="26">
        <f t="shared" ref="E401:O401" si="168">E402+E403+E404+E405</f>
        <v>0</v>
      </c>
      <c r="F401" s="26">
        <f t="shared" si="168"/>
        <v>0</v>
      </c>
      <c r="G401" s="26">
        <f t="shared" si="168"/>
        <v>0</v>
      </c>
      <c r="H401" s="26">
        <f t="shared" si="168"/>
        <v>0</v>
      </c>
      <c r="I401" s="26">
        <f t="shared" si="168"/>
        <v>0</v>
      </c>
      <c r="J401" s="26">
        <f t="shared" si="168"/>
        <v>0</v>
      </c>
      <c r="K401" s="26">
        <f t="shared" si="168"/>
        <v>205244.9</v>
      </c>
      <c r="L401" s="26">
        <f t="shared" si="168"/>
        <v>49719.51</v>
      </c>
      <c r="M401" s="26">
        <f t="shared" si="168"/>
        <v>0</v>
      </c>
      <c r="N401" s="26">
        <f t="shared" si="168"/>
        <v>0</v>
      </c>
      <c r="O401" s="26">
        <f t="shared" si="168"/>
        <v>0</v>
      </c>
    </row>
    <row r="402" spans="1:15" s="2" customFormat="1" ht="30" customHeight="1" x14ac:dyDescent="0.2">
      <c r="A402" s="36"/>
      <c r="B402" s="36"/>
      <c r="C402" s="14" t="s">
        <v>2</v>
      </c>
      <c r="D402" s="5">
        <f t="shared" si="140"/>
        <v>200000</v>
      </c>
      <c r="E402" s="26"/>
      <c r="F402" s="26"/>
      <c r="G402" s="26"/>
      <c r="H402" s="26"/>
      <c r="I402" s="26"/>
      <c r="J402" s="26"/>
      <c r="K402" s="5">
        <v>200000</v>
      </c>
      <c r="L402" s="14"/>
      <c r="M402" s="14"/>
      <c r="N402" s="14"/>
      <c r="O402" s="14"/>
    </row>
    <row r="403" spans="1:15" s="2" customFormat="1" ht="30" customHeight="1" x14ac:dyDescent="0.2">
      <c r="A403" s="36"/>
      <c r="B403" s="36"/>
      <c r="C403" s="14" t="s">
        <v>3</v>
      </c>
      <c r="D403" s="5">
        <f t="shared" si="140"/>
        <v>39631.050000000003</v>
      </c>
      <c r="E403" s="26"/>
      <c r="F403" s="26"/>
      <c r="G403" s="26"/>
      <c r="H403" s="26"/>
      <c r="I403" s="26"/>
      <c r="J403" s="26"/>
      <c r="K403" s="5">
        <v>4081.6</v>
      </c>
      <c r="L403" s="14">
        <v>35549.449999999997</v>
      </c>
      <c r="M403" s="14"/>
      <c r="N403" s="14"/>
      <c r="O403" s="14"/>
    </row>
    <row r="404" spans="1:15" s="2" customFormat="1" ht="30" customHeight="1" x14ac:dyDescent="0.2">
      <c r="A404" s="36"/>
      <c r="B404" s="36"/>
      <c r="C404" s="14" t="s">
        <v>19</v>
      </c>
      <c r="D404" s="5">
        <f t="shared" si="140"/>
        <v>15333.36</v>
      </c>
      <c r="E404" s="26"/>
      <c r="F404" s="26"/>
      <c r="G404" s="26"/>
      <c r="H404" s="26"/>
      <c r="I404" s="26"/>
      <c r="J404" s="26"/>
      <c r="K404" s="5">
        <v>1163.3</v>
      </c>
      <c r="L404" s="14">
        <v>14170.06</v>
      </c>
      <c r="M404" s="14"/>
      <c r="N404" s="14"/>
      <c r="O404" s="14"/>
    </row>
    <row r="405" spans="1:15" s="2" customFormat="1" ht="30" customHeight="1" x14ac:dyDescent="0.2">
      <c r="A405" s="37"/>
      <c r="B405" s="37"/>
      <c r="C405" s="14" t="s">
        <v>9</v>
      </c>
      <c r="D405" s="5">
        <f t="shared" si="140"/>
        <v>0</v>
      </c>
      <c r="E405" s="26"/>
      <c r="F405" s="26"/>
      <c r="G405" s="26"/>
      <c r="H405" s="26"/>
      <c r="I405" s="26"/>
      <c r="J405" s="26"/>
      <c r="K405" s="26"/>
      <c r="L405" s="14"/>
      <c r="M405" s="14"/>
      <c r="N405" s="14"/>
      <c r="O405" s="14"/>
    </row>
    <row r="406" spans="1:15" s="2" customFormat="1" ht="21.75" customHeight="1" x14ac:dyDescent="0.2">
      <c r="A406" s="35" t="s">
        <v>31</v>
      </c>
      <c r="B406" s="38" t="s">
        <v>82</v>
      </c>
      <c r="C406" s="14" t="s">
        <v>4</v>
      </c>
      <c r="D406" s="5">
        <f t="shared" si="140"/>
        <v>84099417.670000002</v>
      </c>
      <c r="E406" s="5">
        <f t="shared" ref="E406:O406" si="169">E407+E408+E409+E410</f>
        <v>5026778.2</v>
      </c>
      <c r="F406" s="5">
        <f t="shared" si="169"/>
        <v>5287752.04</v>
      </c>
      <c r="G406" s="5">
        <f t="shared" si="169"/>
        <v>5403753.4900000002</v>
      </c>
      <c r="H406" s="5">
        <f t="shared" si="169"/>
        <v>6882127.3399999999</v>
      </c>
      <c r="I406" s="5">
        <f t="shared" si="169"/>
        <v>7636321.9299999997</v>
      </c>
      <c r="J406" s="5">
        <f t="shared" si="169"/>
        <v>8951906.3699999992</v>
      </c>
      <c r="K406" s="5">
        <f t="shared" si="169"/>
        <v>6957130.6299999999</v>
      </c>
      <c r="L406" s="5">
        <f t="shared" si="169"/>
        <v>9183134.2799999993</v>
      </c>
      <c r="M406" s="5">
        <f t="shared" si="169"/>
        <v>10970475.08</v>
      </c>
      <c r="N406" s="5">
        <f t="shared" si="169"/>
        <v>9390934.8800000008</v>
      </c>
      <c r="O406" s="5">
        <f t="shared" si="169"/>
        <v>8409103.4299999997</v>
      </c>
    </row>
    <row r="407" spans="1:15" s="2" customFormat="1" ht="28.5" customHeight="1" x14ac:dyDescent="0.2">
      <c r="A407" s="36"/>
      <c r="B407" s="39"/>
      <c r="C407" s="14" t="s">
        <v>2</v>
      </c>
      <c r="D407" s="5">
        <f t="shared" si="140"/>
        <v>5379608.2999999998</v>
      </c>
      <c r="E407" s="5">
        <f>E413+E433+E573+E443+E588+E598+E643+E648</f>
        <v>101709</v>
      </c>
      <c r="F407" s="5">
        <f>F413+F433+F443+F573+F588+F598+F643+F648</f>
        <v>2796.3</v>
      </c>
      <c r="G407" s="5">
        <f t="shared" ref="G407:O407" si="170">G413+G433+G573+G443+G588+G598+G643+G648</f>
        <v>59640.800000000003</v>
      </c>
      <c r="H407" s="5">
        <f t="shared" si="170"/>
        <v>900493.6</v>
      </c>
      <c r="I407" s="5">
        <f t="shared" si="170"/>
        <v>762932.7</v>
      </c>
      <c r="J407" s="5">
        <f t="shared" si="170"/>
        <v>879835.9</v>
      </c>
      <c r="K407" s="5">
        <f t="shared" si="170"/>
        <v>0</v>
      </c>
      <c r="L407" s="5">
        <f t="shared" si="170"/>
        <v>550000</v>
      </c>
      <c r="M407" s="5">
        <f t="shared" si="170"/>
        <v>1293750</v>
      </c>
      <c r="N407" s="5">
        <f t="shared" si="170"/>
        <v>828450</v>
      </c>
      <c r="O407" s="5">
        <f t="shared" si="170"/>
        <v>0</v>
      </c>
    </row>
    <row r="408" spans="1:15" s="2" customFormat="1" ht="24.75" customHeight="1" x14ac:dyDescent="0.2">
      <c r="A408" s="36"/>
      <c r="B408" s="39"/>
      <c r="C408" s="14" t="s">
        <v>3</v>
      </c>
      <c r="D408" s="5">
        <f t="shared" si="140"/>
        <v>51111953.840000004</v>
      </c>
      <c r="E408" s="5">
        <f>E414+E434+E574+E444+E589+E599+E644+E649</f>
        <v>3146562.4</v>
      </c>
      <c r="F408" s="5">
        <f>F414+F434+F444+F574+F589+F599+F644+F649</f>
        <v>3149551.1</v>
      </c>
      <c r="G408" s="5">
        <f t="shared" ref="G408:O408" si="171">G414+G434+G574+G444+G589+G599+G644+G649</f>
        <v>3278532.6</v>
      </c>
      <c r="H408" s="5">
        <f t="shared" si="171"/>
        <v>3817080.59</v>
      </c>
      <c r="I408" s="5">
        <f t="shared" si="171"/>
        <v>4436603.8899999997</v>
      </c>
      <c r="J408" s="5">
        <f t="shared" si="171"/>
        <v>5240242.66</v>
      </c>
      <c r="K408" s="5">
        <f t="shared" si="171"/>
        <v>4513949.55</v>
      </c>
      <c r="L408" s="5">
        <f t="shared" si="171"/>
        <v>5718860.8899999997</v>
      </c>
      <c r="M408" s="5">
        <f t="shared" si="171"/>
        <v>6471946.4699999997</v>
      </c>
      <c r="N408" s="5">
        <f t="shared" si="171"/>
        <v>5713045.4699999997</v>
      </c>
      <c r="O408" s="5">
        <f t="shared" si="171"/>
        <v>5625578.2199999997</v>
      </c>
    </row>
    <row r="409" spans="1:15" s="2" customFormat="1" ht="36.75" customHeight="1" x14ac:dyDescent="0.2">
      <c r="A409" s="36"/>
      <c r="B409" s="39"/>
      <c r="C409" s="14" t="s">
        <v>19</v>
      </c>
      <c r="D409" s="5">
        <f t="shared" si="140"/>
        <v>25063445.530000001</v>
      </c>
      <c r="E409" s="5">
        <f>E415+E435+E575+E445+E590+E600+E645+E650</f>
        <v>1640650</v>
      </c>
      <c r="F409" s="5">
        <f>F415+F435+F445+F575+F590+F600+F645+F650</f>
        <v>1969843.9</v>
      </c>
      <c r="G409" s="5">
        <f t="shared" ref="G409:O409" si="172">G415+G435+G575+G445+G590+G600+G645+G650</f>
        <v>1887462.8</v>
      </c>
      <c r="H409" s="5">
        <f t="shared" si="172"/>
        <v>1942520.28</v>
      </c>
      <c r="I409" s="5">
        <f t="shared" si="172"/>
        <v>2194670.9500000002</v>
      </c>
      <c r="J409" s="5">
        <f t="shared" si="172"/>
        <v>2548688.6</v>
      </c>
      <c r="K409" s="5">
        <f t="shared" si="172"/>
        <v>2180063.34</v>
      </c>
      <c r="L409" s="5">
        <f t="shared" si="172"/>
        <v>2651155.65</v>
      </c>
      <c r="M409" s="5">
        <f t="shared" si="172"/>
        <v>2941660.87</v>
      </c>
      <c r="N409" s="5">
        <f t="shared" si="172"/>
        <v>2586321.67</v>
      </c>
      <c r="O409" s="5">
        <f t="shared" si="172"/>
        <v>2520407.4700000002</v>
      </c>
    </row>
    <row r="410" spans="1:15" s="2" customFormat="1" ht="31.5" customHeight="1" x14ac:dyDescent="0.2">
      <c r="A410" s="37"/>
      <c r="B410" s="40"/>
      <c r="C410" s="14" t="s">
        <v>9</v>
      </c>
      <c r="D410" s="5">
        <f t="shared" si="140"/>
        <v>2544410</v>
      </c>
      <c r="E410" s="5">
        <f>E416+E436+E576+E446+E591+E601+E646+E651</f>
        <v>137856.79999999999</v>
      </c>
      <c r="F410" s="5">
        <f>F416+F436+F446+F576+F591+F601+F646+F651-F426</f>
        <v>165560.74</v>
      </c>
      <c r="G410" s="5">
        <f t="shared" ref="G410:O410" si="173">G416+G436+G576+G446+G591+G601+G646+G651</f>
        <v>178117.29</v>
      </c>
      <c r="H410" s="5">
        <f t="shared" si="173"/>
        <v>222032.87</v>
      </c>
      <c r="I410" s="5">
        <f t="shared" si="173"/>
        <v>242114.39</v>
      </c>
      <c r="J410" s="5">
        <f t="shared" si="173"/>
        <v>283139.21000000002</v>
      </c>
      <c r="K410" s="5">
        <f t="shared" si="173"/>
        <v>263117.74</v>
      </c>
      <c r="L410" s="5">
        <f t="shared" si="173"/>
        <v>263117.74</v>
      </c>
      <c r="M410" s="5">
        <f t="shared" si="173"/>
        <v>263117.74</v>
      </c>
      <c r="N410" s="5">
        <f t="shared" si="173"/>
        <v>263117.74</v>
      </c>
      <c r="O410" s="5">
        <f t="shared" si="173"/>
        <v>263117.74</v>
      </c>
    </row>
    <row r="411" spans="1:15" s="2" customFormat="1" ht="15" x14ac:dyDescent="0.2">
      <c r="A411" s="13" t="s">
        <v>0</v>
      </c>
      <c r="B411" s="14"/>
      <c r="C411" s="14"/>
      <c r="D411" s="5">
        <f t="shared" si="140"/>
        <v>0</v>
      </c>
      <c r="E411" s="5"/>
      <c r="F411" s="5"/>
      <c r="G411" s="5"/>
      <c r="H411" s="5"/>
      <c r="I411" s="5"/>
      <c r="J411" s="5"/>
      <c r="K411" s="5"/>
      <c r="L411" s="14"/>
      <c r="M411" s="14"/>
      <c r="N411" s="14"/>
      <c r="O411" s="14"/>
    </row>
    <row r="412" spans="1:15" s="2" customFormat="1" ht="18" customHeight="1" x14ac:dyDescent="0.2">
      <c r="A412" s="41" t="s">
        <v>121</v>
      </c>
      <c r="B412" s="38" t="s">
        <v>18</v>
      </c>
      <c r="C412" s="14" t="s">
        <v>4</v>
      </c>
      <c r="D412" s="5">
        <f t="shared" si="140"/>
        <v>7317562.21</v>
      </c>
      <c r="E412" s="5">
        <f t="shared" ref="E412:O412" si="174">E413+E414+E415+E416</f>
        <v>539360.80000000005</v>
      </c>
      <c r="F412" s="5">
        <f t="shared" si="174"/>
        <v>566635.74</v>
      </c>
      <c r="G412" s="5">
        <f t="shared" si="174"/>
        <v>577756.63</v>
      </c>
      <c r="H412" s="5">
        <f t="shared" si="174"/>
        <v>612165.71</v>
      </c>
      <c r="I412" s="5">
        <f t="shared" si="174"/>
        <v>606865.13</v>
      </c>
      <c r="J412" s="5">
        <f t="shared" si="174"/>
        <v>673647.1</v>
      </c>
      <c r="K412" s="5">
        <f t="shared" si="174"/>
        <v>696753.7</v>
      </c>
      <c r="L412" s="5">
        <f t="shared" si="174"/>
        <v>724566.1</v>
      </c>
      <c r="M412" s="5">
        <f t="shared" si="174"/>
        <v>748261.1</v>
      </c>
      <c r="N412" s="5">
        <f t="shared" si="174"/>
        <v>772932.1</v>
      </c>
      <c r="O412" s="5">
        <f t="shared" si="174"/>
        <v>798618.1</v>
      </c>
    </row>
    <row r="413" spans="1:15" s="2" customFormat="1" ht="15" x14ac:dyDescent="0.2">
      <c r="A413" s="42"/>
      <c r="B413" s="39"/>
      <c r="C413" s="14" t="s">
        <v>2</v>
      </c>
      <c r="D413" s="5">
        <f t="shared" si="140"/>
        <v>33663.21</v>
      </c>
      <c r="E413" s="5">
        <f t="shared" ref="E413:I413" si="175">E418+E423+E428</f>
        <v>19.7</v>
      </c>
      <c r="F413" s="5">
        <f t="shared" si="175"/>
        <v>607.80999999999995</v>
      </c>
      <c r="G413" s="5">
        <f t="shared" si="175"/>
        <v>23735.01</v>
      </c>
      <c r="H413" s="5">
        <f t="shared" si="175"/>
        <v>6005.52</v>
      </c>
      <c r="I413" s="5">
        <f t="shared" si="175"/>
        <v>1846.77</v>
      </c>
      <c r="J413" s="5">
        <f t="shared" ref="J413:O413" si="176">J418+J423+J428</f>
        <v>1448.4</v>
      </c>
      <c r="K413" s="5">
        <f t="shared" si="176"/>
        <v>0</v>
      </c>
      <c r="L413" s="5">
        <f t="shared" si="176"/>
        <v>0</v>
      </c>
      <c r="M413" s="5">
        <f t="shared" si="176"/>
        <v>0</v>
      </c>
      <c r="N413" s="5">
        <f t="shared" si="176"/>
        <v>0</v>
      </c>
      <c r="O413" s="5">
        <f t="shared" si="176"/>
        <v>0</v>
      </c>
    </row>
    <row r="414" spans="1:15" s="2" customFormat="1" ht="13.5" customHeight="1" x14ac:dyDescent="0.2">
      <c r="A414" s="42"/>
      <c r="B414" s="39"/>
      <c r="C414" s="14" t="s">
        <v>3</v>
      </c>
      <c r="D414" s="5">
        <f t="shared" si="140"/>
        <v>2232946.54</v>
      </c>
      <c r="E414" s="5">
        <f t="shared" ref="E414:I416" si="177">E419+E424+E429</f>
        <v>161118.39999999999</v>
      </c>
      <c r="F414" s="5">
        <f t="shared" si="177"/>
        <v>196013.16</v>
      </c>
      <c r="G414" s="5">
        <f t="shared" si="177"/>
        <v>174713.33</v>
      </c>
      <c r="H414" s="5">
        <f t="shared" si="177"/>
        <v>202545.76</v>
      </c>
      <c r="I414" s="5">
        <f t="shared" si="177"/>
        <v>150866.29999999999</v>
      </c>
      <c r="J414" s="5">
        <f t="shared" ref="J414:O414" si="178">J419+J424+J429</f>
        <v>191512.94</v>
      </c>
      <c r="K414" s="5">
        <f t="shared" si="178"/>
        <v>211652.77</v>
      </c>
      <c r="L414" s="5">
        <f t="shared" si="178"/>
        <v>222722.22</v>
      </c>
      <c r="M414" s="5">
        <f t="shared" si="178"/>
        <v>231369.22</v>
      </c>
      <c r="N414" s="5">
        <f t="shared" si="178"/>
        <v>240449.22</v>
      </c>
      <c r="O414" s="5">
        <f t="shared" si="178"/>
        <v>249983.22</v>
      </c>
    </row>
    <row r="415" spans="1:15" s="2" customFormat="1" ht="37.5" customHeight="1" x14ac:dyDescent="0.2">
      <c r="A415" s="42"/>
      <c r="B415" s="39"/>
      <c r="C415" s="14" t="s">
        <v>19</v>
      </c>
      <c r="D415" s="5">
        <f t="shared" si="140"/>
        <v>4638690.9400000004</v>
      </c>
      <c r="E415" s="5">
        <f t="shared" si="177"/>
        <v>357244.7</v>
      </c>
      <c r="F415" s="5">
        <f t="shared" si="177"/>
        <v>339401</v>
      </c>
      <c r="G415" s="5">
        <f t="shared" si="177"/>
        <v>343656.26</v>
      </c>
      <c r="H415" s="5">
        <f t="shared" si="177"/>
        <v>361194.92</v>
      </c>
      <c r="I415" s="5">
        <f t="shared" si="177"/>
        <v>415747.91</v>
      </c>
      <c r="J415" s="5">
        <f t="shared" ref="J415:O415" si="179">J420+J425+J430</f>
        <v>438391.1</v>
      </c>
      <c r="K415" s="5">
        <f t="shared" si="179"/>
        <v>444721.05</v>
      </c>
      <c r="L415" s="5">
        <f t="shared" si="179"/>
        <v>461464</v>
      </c>
      <c r="M415" s="5">
        <f t="shared" si="179"/>
        <v>476512</v>
      </c>
      <c r="N415" s="5">
        <f t="shared" si="179"/>
        <v>492103</v>
      </c>
      <c r="O415" s="5">
        <f t="shared" si="179"/>
        <v>508255</v>
      </c>
    </row>
    <row r="416" spans="1:15" s="2" customFormat="1" ht="23.25" customHeight="1" x14ac:dyDescent="0.2">
      <c r="A416" s="43"/>
      <c r="B416" s="40"/>
      <c r="C416" s="14" t="s">
        <v>9</v>
      </c>
      <c r="D416" s="5">
        <f t="shared" ref="D416:D509" si="180">SUM(E416:O416)</f>
        <v>412261.52</v>
      </c>
      <c r="E416" s="5">
        <f t="shared" si="177"/>
        <v>20978</v>
      </c>
      <c r="F416" s="5">
        <f>F421+F426+F431</f>
        <v>30613.77</v>
      </c>
      <c r="G416" s="5">
        <f t="shared" si="177"/>
        <v>35652.03</v>
      </c>
      <c r="H416" s="5">
        <f t="shared" si="177"/>
        <v>42419.51</v>
      </c>
      <c r="I416" s="5">
        <f t="shared" si="177"/>
        <v>38404.15</v>
      </c>
      <c r="J416" s="5">
        <f t="shared" ref="J416:O416" si="181">J421+J426+J431</f>
        <v>42294.66</v>
      </c>
      <c r="K416" s="5">
        <f t="shared" si="181"/>
        <v>40379.879999999997</v>
      </c>
      <c r="L416" s="5">
        <f t="shared" si="181"/>
        <v>40379.879999999997</v>
      </c>
      <c r="M416" s="5">
        <f t="shared" si="181"/>
        <v>40379.879999999997</v>
      </c>
      <c r="N416" s="5">
        <f t="shared" si="181"/>
        <v>40379.879999999997</v>
      </c>
      <c r="O416" s="5">
        <f t="shared" si="181"/>
        <v>40379.879999999997</v>
      </c>
    </row>
    <row r="417" spans="1:15" s="2" customFormat="1" ht="50.25" customHeight="1" x14ac:dyDescent="0.2">
      <c r="A417" s="35" t="s">
        <v>122</v>
      </c>
      <c r="B417" s="38" t="s">
        <v>57</v>
      </c>
      <c r="C417" s="14" t="s">
        <v>4</v>
      </c>
      <c r="D417" s="5">
        <f t="shared" si="180"/>
        <v>6227943.2699999996</v>
      </c>
      <c r="E417" s="5">
        <f>E418+E419+E420+E421</f>
        <v>466117.7</v>
      </c>
      <c r="F417" s="5">
        <f t="shared" ref="F417:O417" si="182">F418+F419+F420+F421</f>
        <v>484124.96</v>
      </c>
      <c r="G417" s="5">
        <f t="shared" si="182"/>
        <v>491452.78</v>
      </c>
      <c r="H417" s="5">
        <f t="shared" si="182"/>
        <v>517851.36</v>
      </c>
      <c r="I417" s="5">
        <f t="shared" si="182"/>
        <v>505636.67</v>
      </c>
      <c r="J417" s="5">
        <f t="shared" si="182"/>
        <v>545091.4</v>
      </c>
      <c r="K417" s="5">
        <f t="shared" si="182"/>
        <v>595187.88</v>
      </c>
      <c r="L417" s="5">
        <f t="shared" si="182"/>
        <v>619091.88</v>
      </c>
      <c r="M417" s="5">
        <f t="shared" si="182"/>
        <v>642786.88</v>
      </c>
      <c r="N417" s="5">
        <f t="shared" si="182"/>
        <v>667457.88</v>
      </c>
      <c r="O417" s="5">
        <f t="shared" si="182"/>
        <v>693143.88</v>
      </c>
    </row>
    <row r="418" spans="1:15" s="2" customFormat="1" ht="56.25" customHeight="1" x14ac:dyDescent="0.2">
      <c r="A418" s="36"/>
      <c r="B418" s="39"/>
      <c r="C418" s="14" t="s">
        <v>2</v>
      </c>
      <c r="D418" s="5">
        <f t="shared" si="180"/>
        <v>33663.21</v>
      </c>
      <c r="E418" s="5">
        <v>19.7</v>
      </c>
      <c r="F418" s="5">
        <v>607.80999999999995</v>
      </c>
      <c r="G418" s="5">
        <v>23735.01</v>
      </c>
      <c r="H418" s="5">
        <v>6005.52</v>
      </c>
      <c r="I418" s="26">
        <v>1846.77</v>
      </c>
      <c r="J418" s="5">
        <v>1448.4</v>
      </c>
      <c r="K418" s="5"/>
      <c r="L418" s="14"/>
      <c r="M418" s="14"/>
      <c r="N418" s="14"/>
      <c r="O418" s="14"/>
    </row>
    <row r="419" spans="1:15" s="2" customFormat="1" ht="58.5" customHeight="1" x14ac:dyDescent="0.2">
      <c r="A419" s="36"/>
      <c r="B419" s="39"/>
      <c r="C419" s="14" t="s">
        <v>3</v>
      </c>
      <c r="D419" s="5">
        <f t="shared" si="180"/>
        <v>1706264.85</v>
      </c>
      <c r="E419" s="5">
        <v>120337.4</v>
      </c>
      <c r="F419" s="5">
        <v>154866.26</v>
      </c>
      <c r="G419" s="5">
        <v>131756.43</v>
      </c>
      <c r="H419" s="5">
        <v>157521.66</v>
      </c>
      <c r="I419" s="31">
        <v>102182.08</v>
      </c>
      <c r="J419" s="5">
        <v>130324.02</v>
      </c>
      <c r="K419" s="5">
        <v>163846</v>
      </c>
      <c r="L419" s="32">
        <f>'[1]СВОД 2021 год '!$H$36+'[1]СВОД 2021 год '!$I$36</f>
        <v>172949</v>
      </c>
      <c r="M419" s="25">
        <v>181596</v>
      </c>
      <c r="N419" s="25">
        <v>190676</v>
      </c>
      <c r="O419" s="25">
        <v>200210</v>
      </c>
    </row>
    <row r="420" spans="1:15" s="2" customFormat="1" ht="60" customHeight="1" x14ac:dyDescent="0.2">
      <c r="A420" s="36"/>
      <c r="B420" s="39"/>
      <c r="C420" s="14" t="s">
        <v>19</v>
      </c>
      <c r="D420" s="5">
        <f t="shared" si="180"/>
        <v>4196287.04</v>
      </c>
      <c r="E420" s="5">
        <v>331500.7</v>
      </c>
      <c r="F420" s="5">
        <v>307199</v>
      </c>
      <c r="G420" s="5">
        <v>309397.36</v>
      </c>
      <c r="H420" s="5">
        <v>322276.92</v>
      </c>
      <c r="I420" s="31">
        <v>372909.96</v>
      </c>
      <c r="J420" s="5">
        <v>385201.1</v>
      </c>
      <c r="K420" s="5">
        <v>403224</v>
      </c>
      <c r="L420" s="25">
        <v>418025</v>
      </c>
      <c r="M420" s="25">
        <v>433073</v>
      </c>
      <c r="N420" s="25">
        <v>448664</v>
      </c>
      <c r="O420" s="25">
        <v>464816</v>
      </c>
    </row>
    <row r="421" spans="1:15" s="2" customFormat="1" ht="93.75" customHeight="1" x14ac:dyDescent="0.2">
      <c r="A421" s="37"/>
      <c r="B421" s="40"/>
      <c r="C421" s="14" t="s">
        <v>9</v>
      </c>
      <c r="D421" s="5">
        <f t="shared" si="180"/>
        <v>291728.17</v>
      </c>
      <c r="E421" s="5">
        <v>14259.9</v>
      </c>
      <c r="F421" s="5">
        <f>3797+17654.88892</f>
        <v>21451.89</v>
      </c>
      <c r="G421" s="5">
        <v>26563.98</v>
      </c>
      <c r="H421" s="5">
        <v>32047.26</v>
      </c>
      <c r="I421" s="26">
        <v>28697.86</v>
      </c>
      <c r="J421" s="5">
        <v>28117.88</v>
      </c>
      <c r="K421" s="5">
        <v>28117.88</v>
      </c>
      <c r="L421" s="5">
        <v>28117.88</v>
      </c>
      <c r="M421" s="5">
        <v>28117.88</v>
      </c>
      <c r="N421" s="5">
        <v>28117.88</v>
      </c>
      <c r="O421" s="5">
        <v>28117.88</v>
      </c>
    </row>
    <row r="422" spans="1:15" s="2" customFormat="1" ht="21.75" customHeight="1" x14ac:dyDescent="0.2">
      <c r="A422" s="35" t="s">
        <v>123</v>
      </c>
      <c r="B422" s="38" t="s">
        <v>58</v>
      </c>
      <c r="C422" s="14" t="s">
        <v>4</v>
      </c>
      <c r="D422" s="5">
        <f t="shared" si="180"/>
        <v>208329.84</v>
      </c>
      <c r="E422" s="5">
        <f>E423+E424+E425+E426</f>
        <v>17414</v>
      </c>
      <c r="F422" s="5">
        <f t="shared" ref="F422:O422" si="183">F423+F424+F425+F426</f>
        <v>17264.38</v>
      </c>
      <c r="G422" s="5">
        <f t="shared" si="183"/>
        <v>17397.349999999999</v>
      </c>
      <c r="H422" s="5">
        <f t="shared" si="183"/>
        <v>17564.349999999999</v>
      </c>
      <c r="I422" s="5">
        <f t="shared" si="183"/>
        <v>16621.86</v>
      </c>
      <c r="J422" s="5">
        <f t="shared" si="183"/>
        <v>23332.1</v>
      </c>
      <c r="K422" s="5">
        <f t="shared" si="183"/>
        <v>19727.72</v>
      </c>
      <c r="L422" s="5">
        <f t="shared" si="183"/>
        <v>19752.02</v>
      </c>
      <c r="M422" s="5">
        <f t="shared" si="183"/>
        <v>19752.02</v>
      </c>
      <c r="N422" s="5">
        <f t="shared" si="183"/>
        <v>19752.02</v>
      </c>
      <c r="O422" s="5">
        <f t="shared" si="183"/>
        <v>19752.02</v>
      </c>
    </row>
    <row r="423" spans="1:15" s="2" customFormat="1" ht="26.25" customHeight="1" x14ac:dyDescent="0.2">
      <c r="A423" s="36"/>
      <c r="B423" s="39"/>
      <c r="C423" s="14" t="s">
        <v>2</v>
      </c>
      <c r="D423" s="5">
        <f t="shared" si="180"/>
        <v>0</v>
      </c>
      <c r="E423" s="5"/>
      <c r="F423" s="5"/>
      <c r="G423" s="5"/>
      <c r="H423" s="5"/>
      <c r="I423" s="5"/>
      <c r="J423" s="5"/>
      <c r="K423" s="5"/>
      <c r="L423" s="14"/>
      <c r="M423" s="14"/>
      <c r="N423" s="14"/>
      <c r="O423" s="14"/>
    </row>
    <row r="424" spans="1:15" s="2" customFormat="1" ht="18.75" customHeight="1" x14ac:dyDescent="0.2">
      <c r="A424" s="36"/>
      <c r="B424" s="39"/>
      <c r="C424" s="14" t="s">
        <v>3</v>
      </c>
      <c r="D424" s="5">
        <f t="shared" si="180"/>
        <v>81621.84</v>
      </c>
      <c r="E424" s="5">
        <v>10152.9</v>
      </c>
      <c r="F424" s="5">
        <v>7559.5</v>
      </c>
      <c r="G424" s="5">
        <v>7766.3</v>
      </c>
      <c r="H424" s="5">
        <v>6649.1</v>
      </c>
      <c r="I424" s="5">
        <v>6380.92</v>
      </c>
      <c r="J424" s="5">
        <v>8577.32</v>
      </c>
      <c r="K424" s="5">
        <v>6887.72</v>
      </c>
      <c r="L424" s="14">
        <v>6912.02</v>
      </c>
      <c r="M424" s="14">
        <v>6912.02</v>
      </c>
      <c r="N424" s="14">
        <v>6912.02</v>
      </c>
      <c r="O424" s="14">
        <v>6912.02</v>
      </c>
    </row>
    <row r="425" spans="1:15" s="2" customFormat="1" ht="35.25" customHeight="1" x14ac:dyDescent="0.2">
      <c r="A425" s="36"/>
      <c r="B425" s="39"/>
      <c r="C425" s="14" t="s">
        <v>19</v>
      </c>
      <c r="D425" s="5">
        <f t="shared" si="180"/>
        <v>6174.65</v>
      </c>
      <c r="E425" s="5">
        <v>543</v>
      </c>
      <c r="F425" s="5">
        <v>543</v>
      </c>
      <c r="G425" s="5">
        <v>543</v>
      </c>
      <c r="H425" s="5">
        <v>543</v>
      </c>
      <c r="I425" s="26">
        <v>534.65</v>
      </c>
      <c r="J425" s="5">
        <v>578</v>
      </c>
      <c r="K425" s="5">
        <v>578</v>
      </c>
      <c r="L425" s="5">
        <v>578</v>
      </c>
      <c r="M425" s="5">
        <v>578</v>
      </c>
      <c r="N425" s="5">
        <v>578</v>
      </c>
      <c r="O425" s="5">
        <v>578</v>
      </c>
    </row>
    <row r="426" spans="1:15" s="2" customFormat="1" ht="16.5" customHeight="1" x14ac:dyDescent="0.2">
      <c r="A426" s="37"/>
      <c r="B426" s="40"/>
      <c r="C426" s="14" t="s">
        <v>9</v>
      </c>
      <c r="D426" s="5">
        <f t="shared" si="180"/>
        <v>120533.35</v>
      </c>
      <c r="E426" s="5">
        <v>6718.1</v>
      </c>
      <c r="F426" s="5">
        <v>9161.8799999999992</v>
      </c>
      <c r="G426" s="5">
        <v>9088.0499999999993</v>
      </c>
      <c r="H426" s="5">
        <v>10372.25</v>
      </c>
      <c r="I426" s="26">
        <v>9706.2900000000009</v>
      </c>
      <c r="J426" s="5">
        <v>14176.78</v>
      </c>
      <c r="K426" s="5">
        <v>12262</v>
      </c>
      <c r="L426" s="5">
        <v>12262</v>
      </c>
      <c r="M426" s="5">
        <v>12262</v>
      </c>
      <c r="N426" s="5">
        <v>12262</v>
      </c>
      <c r="O426" s="5">
        <v>12262</v>
      </c>
    </row>
    <row r="427" spans="1:15" s="2" customFormat="1" ht="22.5" customHeight="1" x14ac:dyDescent="0.2">
      <c r="A427" s="35" t="s">
        <v>124</v>
      </c>
      <c r="B427" s="38" t="s">
        <v>37</v>
      </c>
      <c r="C427" s="14" t="s">
        <v>4</v>
      </c>
      <c r="D427" s="5">
        <f t="shared" si="180"/>
        <v>881289.1</v>
      </c>
      <c r="E427" s="5">
        <f>E428+E429+E430+E431</f>
        <v>55829.1</v>
      </c>
      <c r="F427" s="5">
        <f t="shared" ref="F427:O427" si="184">F428+F429+F430+F431</f>
        <v>65246.400000000001</v>
      </c>
      <c r="G427" s="5">
        <f t="shared" si="184"/>
        <v>68906.5</v>
      </c>
      <c r="H427" s="5">
        <f t="shared" si="184"/>
        <v>76750</v>
      </c>
      <c r="I427" s="5">
        <f t="shared" si="184"/>
        <v>84606.6</v>
      </c>
      <c r="J427" s="5">
        <f t="shared" si="184"/>
        <v>105223.6</v>
      </c>
      <c r="K427" s="5">
        <f t="shared" si="184"/>
        <v>81838.100000000006</v>
      </c>
      <c r="L427" s="5">
        <f t="shared" si="184"/>
        <v>85722.2</v>
      </c>
      <c r="M427" s="5">
        <f t="shared" si="184"/>
        <v>85722.2</v>
      </c>
      <c r="N427" s="5">
        <f t="shared" si="184"/>
        <v>85722.2</v>
      </c>
      <c r="O427" s="5">
        <f t="shared" si="184"/>
        <v>85722.2</v>
      </c>
    </row>
    <row r="428" spans="1:15" s="2" customFormat="1" ht="28.5" customHeight="1" x14ac:dyDescent="0.2">
      <c r="A428" s="36"/>
      <c r="B428" s="39"/>
      <c r="C428" s="14" t="s">
        <v>2</v>
      </c>
      <c r="D428" s="5">
        <f t="shared" si="180"/>
        <v>0</v>
      </c>
      <c r="E428" s="5"/>
      <c r="F428" s="5"/>
      <c r="G428" s="5"/>
      <c r="H428" s="5"/>
      <c r="I428" s="5"/>
      <c r="J428" s="5"/>
      <c r="K428" s="5"/>
      <c r="L428" s="14"/>
      <c r="M428" s="14"/>
      <c r="N428" s="14"/>
      <c r="O428" s="14"/>
    </row>
    <row r="429" spans="1:15" s="2" customFormat="1" ht="20.25" customHeight="1" x14ac:dyDescent="0.2">
      <c r="A429" s="36"/>
      <c r="B429" s="39"/>
      <c r="C429" s="14" t="s">
        <v>3</v>
      </c>
      <c r="D429" s="5">
        <f t="shared" si="180"/>
        <v>445059.85</v>
      </c>
      <c r="E429" s="5">
        <v>30628.1</v>
      </c>
      <c r="F429" s="5">
        <v>33587.4</v>
      </c>
      <c r="G429" s="5">
        <v>35190.6</v>
      </c>
      <c r="H429" s="5">
        <v>38375</v>
      </c>
      <c r="I429" s="5">
        <v>42303.3</v>
      </c>
      <c r="J429" s="5">
        <v>52611.6</v>
      </c>
      <c r="K429" s="5">
        <v>40919.050000000003</v>
      </c>
      <c r="L429" s="5">
        <v>42861.2</v>
      </c>
      <c r="M429" s="5">
        <v>42861.2</v>
      </c>
      <c r="N429" s="5">
        <v>42861.2</v>
      </c>
      <c r="O429" s="5">
        <v>42861.2</v>
      </c>
    </row>
    <row r="430" spans="1:15" s="2" customFormat="1" ht="37.5" customHeight="1" x14ac:dyDescent="0.2">
      <c r="A430" s="36"/>
      <c r="B430" s="39"/>
      <c r="C430" s="14" t="s">
        <v>19</v>
      </c>
      <c r="D430" s="5">
        <f t="shared" si="180"/>
        <v>436229.25</v>
      </c>
      <c r="E430" s="5">
        <v>25201</v>
      </c>
      <c r="F430" s="5">
        <v>31659</v>
      </c>
      <c r="G430" s="5">
        <v>33715.9</v>
      </c>
      <c r="H430" s="5">
        <v>38375</v>
      </c>
      <c r="I430" s="5">
        <v>42303.3</v>
      </c>
      <c r="J430" s="5">
        <v>52612</v>
      </c>
      <c r="K430" s="5">
        <v>40919.050000000003</v>
      </c>
      <c r="L430" s="25">
        <v>42861</v>
      </c>
      <c r="M430" s="25">
        <v>42861</v>
      </c>
      <c r="N430" s="25">
        <v>42861</v>
      </c>
      <c r="O430" s="25">
        <v>42861</v>
      </c>
    </row>
    <row r="431" spans="1:15" s="2" customFormat="1" ht="35.25" customHeight="1" x14ac:dyDescent="0.2">
      <c r="A431" s="37"/>
      <c r="B431" s="40"/>
      <c r="C431" s="14" t="s">
        <v>9</v>
      </c>
      <c r="D431" s="5">
        <f t="shared" si="180"/>
        <v>0</v>
      </c>
      <c r="E431" s="5"/>
      <c r="F431" s="5"/>
      <c r="G431" s="5"/>
      <c r="H431" s="5"/>
      <c r="I431" s="5"/>
      <c r="J431" s="5"/>
      <c r="K431" s="5"/>
      <c r="L431" s="14"/>
      <c r="M431" s="14"/>
      <c r="N431" s="14"/>
      <c r="O431" s="14"/>
    </row>
    <row r="432" spans="1:15" s="2" customFormat="1" ht="33" customHeight="1" x14ac:dyDescent="0.2">
      <c r="A432" s="35" t="s">
        <v>125</v>
      </c>
      <c r="B432" s="38" t="s">
        <v>20</v>
      </c>
      <c r="C432" s="14" t="s">
        <v>4</v>
      </c>
      <c r="D432" s="5">
        <f t="shared" si="180"/>
        <v>0</v>
      </c>
      <c r="E432" s="5">
        <f>SUM(E433:E436)</f>
        <v>0</v>
      </c>
      <c r="F432" s="5">
        <f>SUM(F433:F436)</f>
        <v>0</v>
      </c>
      <c r="G432" s="5">
        <f>SUM(G433:G436)</f>
        <v>0</v>
      </c>
      <c r="H432" s="5">
        <f>SUM(H433:H436)</f>
        <v>0</v>
      </c>
      <c r="I432" s="5">
        <f t="shared" ref="I432:O432" si="185">SUM(I433:I436)</f>
        <v>0</v>
      </c>
      <c r="J432" s="5">
        <f t="shared" si="185"/>
        <v>0</v>
      </c>
      <c r="K432" s="5">
        <f t="shared" si="185"/>
        <v>0</v>
      </c>
      <c r="L432" s="5">
        <f t="shared" si="185"/>
        <v>0</v>
      </c>
      <c r="M432" s="5">
        <f t="shared" si="185"/>
        <v>0</v>
      </c>
      <c r="N432" s="5">
        <f t="shared" si="185"/>
        <v>0</v>
      </c>
      <c r="O432" s="5">
        <f t="shared" si="185"/>
        <v>0</v>
      </c>
    </row>
    <row r="433" spans="1:15" s="2" customFormat="1" ht="30" customHeight="1" x14ac:dyDescent="0.2">
      <c r="A433" s="36"/>
      <c r="B433" s="39"/>
      <c r="C433" s="14" t="s">
        <v>2</v>
      </c>
      <c r="D433" s="5">
        <f t="shared" si="180"/>
        <v>0</v>
      </c>
      <c r="E433" s="5"/>
      <c r="F433" s="5"/>
      <c r="G433" s="5"/>
      <c r="H433" s="5"/>
      <c r="I433" s="5"/>
      <c r="J433" s="5"/>
      <c r="K433" s="5"/>
      <c r="L433" s="14"/>
      <c r="M433" s="14"/>
      <c r="N433" s="14"/>
      <c r="O433" s="14"/>
    </row>
    <row r="434" spans="1:15" s="2" customFormat="1" ht="27" customHeight="1" x14ac:dyDescent="0.2">
      <c r="A434" s="36"/>
      <c r="B434" s="39"/>
      <c r="C434" s="14" t="s">
        <v>3</v>
      </c>
      <c r="D434" s="5">
        <f t="shared" si="180"/>
        <v>0</v>
      </c>
      <c r="E434" s="5"/>
      <c r="F434" s="5"/>
      <c r="G434" s="5"/>
      <c r="H434" s="5"/>
      <c r="I434" s="5"/>
      <c r="J434" s="5"/>
      <c r="K434" s="5"/>
      <c r="L434" s="14"/>
      <c r="M434" s="14"/>
      <c r="N434" s="14"/>
      <c r="O434" s="14"/>
    </row>
    <row r="435" spans="1:15" s="2" customFormat="1" ht="31.5" customHeight="1" x14ac:dyDescent="0.2">
      <c r="A435" s="36"/>
      <c r="B435" s="39"/>
      <c r="C435" s="14" t="s">
        <v>19</v>
      </c>
      <c r="D435" s="5">
        <f t="shared" si="180"/>
        <v>0</v>
      </c>
      <c r="E435" s="5"/>
      <c r="F435" s="5"/>
      <c r="G435" s="5"/>
      <c r="H435" s="5"/>
      <c r="I435" s="5"/>
      <c r="J435" s="5"/>
      <c r="K435" s="5"/>
      <c r="L435" s="14"/>
      <c r="M435" s="14"/>
      <c r="N435" s="14"/>
      <c r="O435" s="14"/>
    </row>
    <row r="436" spans="1:15" s="2" customFormat="1" ht="44.25" customHeight="1" x14ac:dyDescent="0.2">
      <c r="A436" s="37"/>
      <c r="B436" s="40"/>
      <c r="C436" s="14" t="s">
        <v>9</v>
      </c>
      <c r="D436" s="5">
        <f t="shared" si="180"/>
        <v>0</v>
      </c>
      <c r="E436" s="5"/>
      <c r="F436" s="5"/>
      <c r="G436" s="5"/>
      <c r="H436" s="5"/>
      <c r="I436" s="5"/>
      <c r="J436" s="5"/>
      <c r="K436" s="5"/>
      <c r="L436" s="14"/>
      <c r="M436" s="14"/>
      <c r="N436" s="14"/>
      <c r="O436" s="14"/>
    </row>
    <row r="437" spans="1:15" s="2" customFormat="1" ht="21" customHeight="1" x14ac:dyDescent="0.2">
      <c r="A437" s="35" t="s">
        <v>126</v>
      </c>
      <c r="B437" s="38" t="s">
        <v>156</v>
      </c>
      <c r="C437" s="14" t="s">
        <v>4</v>
      </c>
      <c r="D437" s="5">
        <f t="shared" si="180"/>
        <v>0</v>
      </c>
      <c r="E437" s="5">
        <f>SUM(E438:E441)</f>
        <v>0</v>
      </c>
      <c r="F437" s="5">
        <f t="shared" ref="F437:O437" si="186">SUM(F438:F441)</f>
        <v>0</v>
      </c>
      <c r="G437" s="5">
        <f t="shared" si="186"/>
        <v>0</v>
      </c>
      <c r="H437" s="5">
        <f t="shared" si="186"/>
        <v>0</v>
      </c>
      <c r="I437" s="5">
        <f t="shared" si="186"/>
        <v>0</v>
      </c>
      <c r="J437" s="5">
        <f t="shared" si="186"/>
        <v>0</v>
      </c>
      <c r="K437" s="5">
        <f t="shared" si="186"/>
        <v>0</v>
      </c>
      <c r="L437" s="5">
        <f t="shared" si="186"/>
        <v>0</v>
      </c>
      <c r="M437" s="5">
        <f t="shared" si="186"/>
        <v>0</v>
      </c>
      <c r="N437" s="5">
        <f t="shared" si="186"/>
        <v>0</v>
      </c>
      <c r="O437" s="5">
        <f t="shared" si="186"/>
        <v>0</v>
      </c>
    </row>
    <row r="438" spans="1:15" s="2" customFormat="1" ht="30" customHeight="1" x14ac:dyDescent="0.2">
      <c r="A438" s="36"/>
      <c r="B438" s="39"/>
      <c r="C438" s="14" t="s">
        <v>2</v>
      </c>
      <c r="D438" s="5">
        <f t="shared" si="180"/>
        <v>0</v>
      </c>
      <c r="E438" s="5"/>
      <c r="F438" s="5"/>
      <c r="G438" s="5"/>
      <c r="H438" s="5"/>
      <c r="I438" s="5"/>
      <c r="J438" s="5"/>
      <c r="K438" s="5"/>
      <c r="L438" s="14"/>
      <c r="M438" s="14"/>
      <c r="N438" s="14"/>
      <c r="O438" s="14"/>
    </row>
    <row r="439" spans="1:15" s="2" customFormat="1" ht="24.75" customHeight="1" x14ac:dyDescent="0.2">
      <c r="A439" s="36"/>
      <c r="B439" s="39"/>
      <c r="C439" s="14" t="s">
        <v>3</v>
      </c>
      <c r="D439" s="5">
        <f t="shared" si="180"/>
        <v>0</v>
      </c>
      <c r="E439" s="5"/>
      <c r="F439" s="5"/>
      <c r="G439" s="5"/>
      <c r="H439" s="5"/>
      <c r="I439" s="5"/>
      <c r="J439" s="5"/>
      <c r="K439" s="5"/>
      <c r="L439" s="14"/>
      <c r="M439" s="14"/>
      <c r="N439" s="14"/>
      <c r="O439" s="14"/>
    </row>
    <row r="440" spans="1:15" s="2" customFormat="1" ht="41.25" customHeight="1" x14ac:dyDescent="0.2">
      <c r="A440" s="36"/>
      <c r="B440" s="39"/>
      <c r="C440" s="14" t="s">
        <v>19</v>
      </c>
      <c r="D440" s="5">
        <f t="shared" si="180"/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</row>
    <row r="441" spans="1:15" s="2" customFormat="1" ht="27" customHeight="1" x14ac:dyDescent="0.2">
      <c r="A441" s="37"/>
      <c r="B441" s="40"/>
      <c r="C441" s="14" t="s">
        <v>9</v>
      </c>
      <c r="D441" s="5">
        <f t="shared" si="180"/>
        <v>0</v>
      </c>
      <c r="E441" s="5"/>
      <c r="F441" s="5"/>
      <c r="G441" s="5"/>
      <c r="H441" s="5"/>
      <c r="I441" s="5"/>
      <c r="J441" s="5"/>
      <c r="K441" s="5"/>
      <c r="L441" s="14"/>
      <c r="M441" s="14"/>
      <c r="N441" s="14"/>
      <c r="O441" s="14"/>
    </row>
    <row r="442" spans="1:15" s="2" customFormat="1" ht="27.75" customHeight="1" x14ac:dyDescent="0.2">
      <c r="A442" s="35" t="s">
        <v>32</v>
      </c>
      <c r="B442" s="38" t="s">
        <v>206</v>
      </c>
      <c r="C442" s="14" t="s">
        <v>4</v>
      </c>
      <c r="D442" s="5">
        <f t="shared" si="180"/>
        <v>12580181.050000001</v>
      </c>
      <c r="E442" s="5">
        <f t="shared" ref="E442:O442" si="187">E443+E444+E445+E446</f>
        <v>385850</v>
      </c>
      <c r="F442" s="5">
        <f t="shared" si="187"/>
        <v>427704.1</v>
      </c>
      <c r="G442" s="5">
        <f t="shared" si="187"/>
        <v>231297.3</v>
      </c>
      <c r="H442" s="5">
        <f t="shared" si="187"/>
        <v>1288092.78</v>
      </c>
      <c r="I442" s="5">
        <f t="shared" si="187"/>
        <v>663514.87</v>
      </c>
      <c r="J442" s="5">
        <f t="shared" si="187"/>
        <v>384161.8</v>
      </c>
      <c r="K442" s="5">
        <f t="shared" si="187"/>
        <v>438695.77</v>
      </c>
      <c r="L442" s="5">
        <f t="shared" si="187"/>
        <v>2356854.92</v>
      </c>
      <c r="M442" s="5">
        <f t="shared" si="187"/>
        <v>3842981.12</v>
      </c>
      <c r="N442" s="5">
        <f t="shared" si="187"/>
        <v>1940290.92</v>
      </c>
      <c r="O442" s="5">
        <f t="shared" si="187"/>
        <v>620737.47</v>
      </c>
    </row>
    <row r="443" spans="1:15" s="2" customFormat="1" ht="30" customHeight="1" x14ac:dyDescent="0.2">
      <c r="A443" s="36"/>
      <c r="B443" s="39"/>
      <c r="C443" s="14" t="s">
        <v>2</v>
      </c>
      <c r="D443" s="5">
        <f t="shared" si="180"/>
        <v>3642676.2</v>
      </c>
      <c r="E443" s="5">
        <f t="shared" ref="E443:O443" si="188">E448+E503+E508+E558+E568</f>
        <v>94370</v>
      </c>
      <c r="F443" s="5">
        <f t="shared" si="188"/>
        <v>0</v>
      </c>
      <c r="G443" s="5">
        <f t="shared" si="188"/>
        <v>0</v>
      </c>
      <c r="H443" s="5">
        <f t="shared" si="188"/>
        <v>776106.2</v>
      </c>
      <c r="I443" s="5">
        <f t="shared" si="188"/>
        <v>100000</v>
      </c>
      <c r="J443" s="5">
        <f t="shared" si="188"/>
        <v>0</v>
      </c>
      <c r="K443" s="5">
        <f t="shared" si="188"/>
        <v>0</v>
      </c>
      <c r="L443" s="5">
        <f t="shared" si="188"/>
        <v>550000</v>
      </c>
      <c r="M443" s="5">
        <f t="shared" si="188"/>
        <v>1293750</v>
      </c>
      <c r="N443" s="5">
        <f t="shared" si="188"/>
        <v>828450</v>
      </c>
      <c r="O443" s="5">
        <f t="shared" si="188"/>
        <v>0</v>
      </c>
    </row>
    <row r="444" spans="1:15" s="2" customFormat="1" ht="29.25" customHeight="1" x14ac:dyDescent="0.2">
      <c r="A444" s="36"/>
      <c r="B444" s="39"/>
      <c r="C444" s="14" t="s">
        <v>3</v>
      </c>
      <c r="D444" s="5">
        <f t="shared" si="180"/>
        <v>5827937.3200000003</v>
      </c>
      <c r="E444" s="5">
        <f t="shared" ref="E444:O444" si="189">E449+E504+E509+E559+E569</f>
        <v>156049</v>
      </c>
      <c r="F444" s="5">
        <f t="shared" si="189"/>
        <v>0</v>
      </c>
      <c r="G444" s="5">
        <f t="shared" si="189"/>
        <v>20074.3</v>
      </c>
      <c r="H444" s="5">
        <f t="shared" si="189"/>
        <v>354171</v>
      </c>
      <c r="I444" s="5">
        <f t="shared" si="189"/>
        <v>389897.77</v>
      </c>
      <c r="J444" s="5">
        <f t="shared" si="189"/>
        <v>266935</v>
      </c>
      <c r="K444" s="5">
        <f t="shared" si="189"/>
        <v>313667.48</v>
      </c>
      <c r="L444" s="5">
        <f t="shared" si="189"/>
        <v>1285241.27</v>
      </c>
      <c r="M444" s="5">
        <f t="shared" si="189"/>
        <v>1806626.25</v>
      </c>
      <c r="N444" s="5">
        <f t="shared" si="189"/>
        <v>794778.25</v>
      </c>
      <c r="O444" s="5">
        <f t="shared" si="189"/>
        <v>440497</v>
      </c>
    </row>
    <row r="445" spans="1:15" s="2" customFormat="1" ht="35.25" customHeight="1" x14ac:dyDescent="0.2">
      <c r="A445" s="36"/>
      <c r="B445" s="39"/>
      <c r="C445" s="14" t="s">
        <v>19</v>
      </c>
      <c r="D445" s="5">
        <f t="shared" si="180"/>
        <v>3109567.53</v>
      </c>
      <c r="E445" s="5">
        <f t="shared" ref="E445:O445" si="190">E450+E505+E510+E560+E570</f>
        <v>135431</v>
      </c>
      <c r="F445" s="5">
        <f t="shared" si="190"/>
        <v>427704.1</v>
      </c>
      <c r="G445" s="5">
        <f t="shared" si="190"/>
        <v>211223</v>
      </c>
      <c r="H445" s="5">
        <f t="shared" si="190"/>
        <v>157815.57999999999</v>
      </c>
      <c r="I445" s="5">
        <f t="shared" si="190"/>
        <v>173617.1</v>
      </c>
      <c r="J445" s="5">
        <f t="shared" si="190"/>
        <v>117226.8</v>
      </c>
      <c r="K445" s="5">
        <f t="shared" si="190"/>
        <v>125028.29</v>
      </c>
      <c r="L445" s="5">
        <f t="shared" si="190"/>
        <v>521613.65</v>
      </c>
      <c r="M445" s="5">
        <f t="shared" si="190"/>
        <v>742604.87</v>
      </c>
      <c r="N445" s="5">
        <f t="shared" si="190"/>
        <v>317062.67</v>
      </c>
      <c r="O445" s="5">
        <f t="shared" si="190"/>
        <v>180240.47</v>
      </c>
    </row>
    <row r="446" spans="1:15" s="2" customFormat="1" ht="26.25" customHeight="1" x14ac:dyDescent="0.2">
      <c r="A446" s="37"/>
      <c r="B446" s="40"/>
      <c r="C446" s="14" t="s">
        <v>9</v>
      </c>
      <c r="D446" s="5">
        <f t="shared" si="180"/>
        <v>0</v>
      </c>
      <c r="E446" s="5">
        <f>E451+E506+E511+E561+E571</f>
        <v>0</v>
      </c>
      <c r="F446" s="5">
        <f t="shared" ref="F446:O446" si="191">F451+F506+F511+F561</f>
        <v>0</v>
      </c>
      <c r="G446" s="5">
        <f t="shared" si="191"/>
        <v>0</v>
      </c>
      <c r="H446" s="5">
        <f t="shared" si="191"/>
        <v>0</v>
      </c>
      <c r="I446" s="5">
        <f t="shared" si="191"/>
        <v>0</v>
      </c>
      <c r="J446" s="5">
        <f t="shared" si="191"/>
        <v>0</v>
      </c>
      <c r="K446" s="5">
        <f t="shared" si="191"/>
        <v>0</v>
      </c>
      <c r="L446" s="5">
        <f t="shared" si="191"/>
        <v>0</v>
      </c>
      <c r="M446" s="5">
        <f t="shared" si="191"/>
        <v>0</v>
      </c>
      <c r="N446" s="5">
        <f t="shared" si="191"/>
        <v>0</v>
      </c>
      <c r="O446" s="5">
        <f t="shared" si="191"/>
        <v>0</v>
      </c>
    </row>
    <row r="447" spans="1:15" s="2" customFormat="1" ht="26.25" customHeight="1" x14ac:dyDescent="0.2">
      <c r="A447" s="35" t="s">
        <v>127</v>
      </c>
      <c r="B447" s="38" t="s">
        <v>90</v>
      </c>
      <c r="C447" s="14" t="s">
        <v>4</v>
      </c>
      <c r="D447" s="5">
        <f t="shared" si="180"/>
        <v>9281899.1199999992</v>
      </c>
      <c r="E447" s="5">
        <f t="shared" ref="E447:O447" si="192">E448+E449+E450+E451</f>
        <v>297588</v>
      </c>
      <c r="F447" s="5">
        <f t="shared" si="192"/>
        <v>427704.1</v>
      </c>
      <c r="G447" s="5">
        <f t="shared" si="192"/>
        <v>221018.3</v>
      </c>
      <c r="H447" s="5">
        <f t="shared" si="192"/>
        <v>1069903.8</v>
      </c>
      <c r="I447" s="5">
        <f t="shared" si="192"/>
        <v>499609</v>
      </c>
      <c r="J447" s="5">
        <f t="shared" si="192"/>
        <v>499.3</v>
      </c>
      <c r="K447" s="5">
        <f t="shared" si="192"/>
        <v>19500.7</v>
      </c>
      <c r="L447" s="5">
        <f t="shared" si="192"/>
        <v>1453566.43</v>
      </c>
      <c r="M447" s="5">
        <f t="shared" si="192"/>
        <v>3194481.12</v>
      </c>
      <c r="N447" s="5">
        <f t="shared" si="192"/>
        <v>1716514.7</v>
      </c>
      <c r="O447" s="5">
        <f t="shared" si="192"/>
        <v>381513.67</v>
      </c>
    </row>
    <row r="448" spans="1:15" s="2" customFormat="1" ht="27.75" customHeight="1" x14ac:dyDescent="0.2">
      <c r="A448" s="36"/>
      <c r="B448" s="39"/>
      <c r="C448" s="14" t="s">
        <v>2</v>
      </c>
      <c r="D448" s="5">
        <f t="shared" si="180"/>
        <v>3563460.4</v>
      </c>
      <c r="E448" s="5">
        <f>E453+E458+E463+E468+E473+E478+E483+E488+E493+E498</f>
        <v>94370</v>
      </c>
      <c r="F448" s="5">
        <f t="shared" ref="F448:O448" si="193">F453+F458+F463+F468+F473+F478+F483+F488+F493+F498</f>
        <v>0</v>
      </c>
      <c r="G448" s="5">
        <f t="shared" si="193"/>
        <v>0</v>
      </c>
      <c r="H448" s="5">
        <f t="shared" si="193"/>
        <v>696890.4</v>
      </c>
      <c r="I448" s="5">
        <f t="shared" si="193"/>
        <v>100000</v>
      </c>
      <c r="J448" s="5">
        <f t="shared" ref="J448" si="194">J453+J458+J463+J468+J473+J478+J483+J488+J493+J498</f>
        <v>0</v>
      </c>
      <c r="K448" s="5">
        <f>K453+K458+K463+K468+K473+K478+K483+K488+K493+K498</f>
        <v>0</v>
      </c>
      <c r="L448" s="5">
        <f t="shared" si="193"/>
        <v>550000</v>
      </c>
      <c r="M448" s="5">
        <f t="shared" si="193"/>
        <v>1293750</v>
      </c>
      <c r="N448" s="5">
        <f t="shared" si="193"/>
        <v>828450</v>
      </c>
      <c r="O448" s="5">
        <f t="shared" si="193"/>
        <v>0</v>
      </c>
    </row>
    <row r="449" spans="1:15" s="2" customFormat="1" ht="24" customHeight="1" x14ac:dyDescent="0.2">
      <c r="A449" s="36"/>
      <c r="B449" s="39"/>
      <c r="C449" s="14" t="s">
        <v>3</v>
      </c>
      <c r="D449" s="5">
        <f t="shared" si="180"/>
        <v>3609687.6</v>
      </c>
      <c r="E449" s="5">
        <f t="shared" ref="E449:O451" si="195">E454+E459+E464+E469+E474+E479+E484+E489+E494+E499</f>
        <v>112802</v>
      </c>
      <c r="F449" s="5">
        <f t="shared" si="195"/>
        <v>0</v>
      </c>
      <c r="G449" s="5">
        <f t="shared" si="195"/>
        <v>13074.3</v>
      </c>
      <c r="H449" s="5">
        <f t="shared" si="195"/>
        <v>294190.3</v>
      </c>
      <c r="I449" s="5">
        <f t="shared" si="195"/>
        <v>280552</v>
      </c>
      <c r="J449" s="5">
        <f t="shared" ref="J449" si="196">J454+J459+J464+J469+J474+J479+J484+J489+J494+J499</f>
        <v>357</v>
      </c>
      <c r="K449" s="5">
        <f t="shared" si="195"/>
        <v>13943</v>
      </c>
      <c r="L449" s="5">
        <f t="shared" si="195"/>
        <v>640650</v>
      </c>
      <c r="M449" s="5">
        <f t="shared" si="195"/>
        <v>1345993.75</v>
      </c>
      <c r="N449" s="5">
        <f t="shared" si="195"/>
        <v>635128.25</v>
      </c>
      <c r="O449" s="5">
        <f t="shared" si="195"/>
        <v>272997</v>
      </c>
    </row>
    <row r="450" spans="1:15" s="2" customFormat="1" ht="51.75" customHeight="1" x14ac:dyDescent="0.2">
      <c r="A450" s="36"/>
      <c r="B450" s="39"/>
      <c r="C450" s="14" t="s">
        <v>19</v>
      </c>
      <c r="D450" s="5">
        <f t="shared" si="180"/>
        <v>2108751.12</v>
      </c>
      <c r="E450" s="5">
        <f t="shared" si="195"/>
        <v>90416</v>
      </c>
      <c r="F450" s="5">
        <f t="shared" si="195"/>
        <v>427704.1</v>
      </c>
      <c r="G450" s="5">
        <f t="shared" si="195"/>
        <v>207944</v>
      </c>
      <c r="H450" s="5">
        <f t="shared" si="195"/>
        <v>78823.100000000006</v>
      </c>
      <c r="I450" s="5">
        <f t="shared" si="195"/>
        <v>119057</v>
      </c>
      <c r="J450" s="5">
        <f t="shared" ref="J450" si="197">J455+J460+J465+J470+J475+J480+J485+J490+J495+J500</f>
        <v>142.30000000000001</v>
      </c>
      <c r="K450" s="5">
        <f t="shared" si="195"/>
        <v>5557.7</v>
      </c>
      <c r="L450" s="5">
        <f t="shared" si="195"/>
        <v>262916.43</v>
      </c>
      <c r="M450" s="5">
        <f t="shared" si="195"/>
        <v>554737.37</v>
      </c>
      <c r="N450" s="5">
        <f t="shared" si="195"/>
        <v>252936.45</v>
      </c>
      <c r="O450" s="5">
        <f t="shared" si="195"/>
        <v>108516.67</v>
      </c>
    </row>
    <row r="451" spans="1:15" s="2" customFormat="1" ht="30.75" customHeight="1" x14ac:dyDescent="0.2">
      <c r="A451" s="37"/>
      <c r="B451" s="40"/>
      <c r="C451" s="14" t="s">
        <v>9</v>
      </c>
      <c r="D451" s="5">
        <f t="shared" si="180"/>
        <v>0</v>
      </c>
      <c r="E451" s="5">
        <f t="shared" si="195"/>
        <v>0</v>
      </c>
      <c r="F451" s="5">
        <f t="shared" si="195"/>
        <v>0</v>
      </c>
      <c r="G451" s="5">
        <f t="shared" si="195"/>
        <v>0</v>
      </c>
      <c r="H451" s="5">
        <f t="shared" si="195"/>
        <v>0</v>
      </c>
      <c r="I451" s="5">
        <f t="shared" si="195"/>
        <v>0</v>
      </c>
      <c r="J451" s="5">
        <f t="shared" ref="J451" si="198">J456+J461+J466+J471+J476+J481+J486+J491+J496+J501</f>
        <v>0</v>
      </c>
      <c r="K451" s="5">
        <f t="shared" si="195"/>
        <v>0</v>
      </c>
      <c r="L451" s="5">
        <f t="shared" si="195"/>
        <v>0</v>
      </c>
      <c r="M451" s="5">
        <f t="shared" si="195"/>
        <v>0</v>
      </c>
      <c r="N451" s="5">
        <f t="shared" si="195"/>
        <v>0</v>
      </c>
      <c r="O451" s="5">
        <f t="shared" si="195"/>
        <v>0</v>
      </c>
    </row>
    <row r="452" spans="1:15" s="3" customFormat="1" ht="56.25" customHeight="1" x14ac:dyDescent="0.2">
      <c r="A452" s="35" t="s">
        <v>128</v>
      </c>
      <c r="B452" s="38" t="s">
        <v>65</v>
      </c>
      <c r="C452" s="14" t="s">
        <v>4</v>
      </c>
      <c r="D452" s="5">
        <f t="shared" si="180"/>
        <v>639794.5</v>
      </c>
      <c r="E452" s="5">
        <f>E453+E454+E455+E456</f>
        <v>279487</v>
      </c>
      <c r="F452" s="5">
        <f>F455</f>
        <v>167225.29999999999</v>
      </c>
      <c r="G452" s="5">
        <f t="shared" ref="G452:O452" si="199">G453+G454+G455+G456</f>
        <v>193082.2</v>
      </c>
      <c r="H452" s="5">
        <f t="shared" si="199"/>
        <v>0</v>
      </c>
      <c r="I452" s="5">
        <f t="shared" si="199"/>
        <v>0</v>
      </c>
      <c r="J452" s="5">
        <f t="shared" si="199"/>
        <v>0</v>
      </c>
      <c r="K452" s="5">
        <f t="shared" si="199"/>
        <v>0</v>
      </c>
      <c r="L452" s="5">
        <f t="shared" si="199"/>
        <v>0</v>
      </c>
      <c r="M452" s="5">
        <f t="shared" si="199"/>
        <v>0</v>
      </c>
      <c r="N452" s="5">
        <f t="shared" si="199"/>
        <v>0</v>
      </c>
      <c r="O452" s="5">
        <f t="shared" si="199"/>
        <v>0</v>
      </c>
    </row>
    <row r="453" spans="1:15" s="3" customFormat="1" ht="27" customHeight="1" x14ac:dyDescent="0.2">
      <c r="A453" s="36"/>
      <c r="B453" s="39"/>
      <c r="C453" s="14" t="s">
        <v>2</v>
      </c>
      <c r="D453" s="5">
        <f t="shared" si="180"/>
        <v>94370</v>
      </c>
      <c r="E453" s="5">
        <v>94370</v>
      </c>
      <c r="F453" s="5"/>
      <c r="G453" s="5"/>
      <c r="H453" s="5"/>
      <c r="I453" s="5"/>
      <c r="J453" s="5"/>
      <c r="K453" s="5"/>
      <c r="L453" s="14"/>
      <c r="M453" s="14"/>
      <c r="N453" s="14"/>
      <c r="O453" s="14"/>
    </row>
    <row r="454" spans="1:15" s="3" customFormat="1" ht="20.25" customHeight="1" x14ac:dyDescent="0.2">
      <c r="A454" s="36"/>
      <c r="B454" s="39"/>
      <c r="C454" s="14" t="s">
        <v>3</v>
      </c>
      <c r="D454" s="5">
        <f t="shared" si="180"/>
        <v>103002</v>
      </c>
      <c r="E454" s="5">
        <v>103002</v>
      </c>
      <c r="F454" s="5"/>
      <c r="G454" s="5"/>
      <c r="H454" s="5"/>
      <c r="I454" s="5"/>
      <c r="J454" s="5"/>
      <c r="K454" s="5"/>
      <c r="L454" s="14"/>
      <c r="M454" s="14"/>
      <c r="N454" s="14"/>
      <c r="O454" s="14"/>
    </row>
    <row r="455" spans="1:15" s="3" customFormat="1" ht="42.75" customHeight="1" x14ac:dyDescent="0.2">
      <c r="A455" s="36"/>
      <c r="B455" s="39"/>
      <c r="C455" s="14" t="s">
        <v>19</v>
      </c>
      <c r="D455" s="5">
        <f t="shared" si="180"/>
        <v>442422.5</v>
      </c>
      <c r="E455" s="5">
        <v>82115</v>
      </c>
      <c r="F455" s="5">
        <v>167225.29999999999</v>
      </c>
      <c r="G455" s="5">
        <v>193082.2</v>
      </c>
      <c r="H455" s="5"/>
      <c r="I455" s="5"/>
      <c r="J455" s="5"/>
      <c r="K455" s="5"/>
      <c r="L455" s="14"/>
      <c r="M455" s="14"/>
      <c r="N455" s="14"/>
      <c r="O455" s="14"/>
    </row>
    <row r="456" spans="1:15" s="3" customFormat="1" ht="21" customHeight="1" x14ac:dyDescent="0.2">
      <c r="A456" s="37"/>
      <c r="B456" s="40"/>
      <c r="C456" s="14" t="s">
        <v>9</v>
      </c>
      <c r="D456" s="5">
        <f t="shared" si="180"/>
        <v>0</v>
      </c>
      <c r="E456" s="5"/>
      <c r="F456" s="5"/>
      <c r="G456" s="5"/>
      <c r="H456" s="5"/>
      <c r="I456" s="5"/>
      <c r="J456" s="5"/>
      <c r="K456" s="5"/>
      <c r="L456" s="14"/>
      <c r="M456" s="14"/>
      <c r="N456" s="14"/>
      <c r="O456" s="14"/>
    </row>
    <row r="457" spans="1:15" s="3" customFormat="1" ht="19.5" customHeight="1" x14ac:dyDescent="0.2">
      <c r="A457" s="35" t="s">
        <v>129</v>
      </c>
      <c r="B457" s="38" t="s">
        <v>46</v>
      </c>
      <c r="C457" s="14" t="s">
        <v>4</v>
      </c>
      <c r="D457" s="5">
        <f t="shared" si="180"/>
        <v>278579.8</v>
      </c>
      <c r="E457" s="5">
        <f>E458+E459+E460+E461</f>
        <v>18101</v>
      </c>
      <c r="F457" s="5">
        <v>260478.8</v>
      </c>
      <c r="G457" s="5">
        <f t="shared" ref="G457:O457" si="200">G458+G459+G460+G461</f>
        <v>0</v>
      </c>
      <c r="H457" s="5">
        <f t="shared" si="200"/>
        <v>0</v>
      </c>
      <c r="I457" s="5">
        <f t="shared" si="200"/>
        <v>0</v>
      </c>
      <c r="J457" s="5">
        <f t="shared" si="200"/>
        <v>0</v>
      </c>
      <c r="K457" s="5">
        <f t="shared" si="200"/>
        <v>0</v>
      </c>
      <c r="L457" s="5">
        <f t="shared" si="200"/>
        <v>0</v>
      </c>
      <c r="M457" s="5">
        <f t="shared" si="200"/>
        <v>0</v>
      </c>
      <c r="N457" s="5">
        <f t="shared" si="200"/>
        <v>0</v>
      </c>
      <c r="O457" s="5">
        <f t="shared" si="200"/>
        <v>0</v>
      </c>
    </row>
    <row r="458" spans="1:15" s="3" customFormat="1" ht="29.25" customHeight="1" x14ac:dyDescent="0.2">
      <c r="A458" s="36"/>
      <c r="B458" s="39"/>
      <c r="C458" s="14" t="s">
        <v>2</v>
      </c>
      <c r="D458" s="5">
        <f t="shared" si="180"/>
        <v>0</v>
      </c>
      <c r="E458" s="5"/>
      <c r="F458" s="5"/>
      <c r="G458" s="5"/>
      <c r="H458" s="5"/>
      <c r="I458" s="5"/>
      <c r="J458" s="5"/>
      <c r="K458" s="5"/>
      <c r="L458" s="14"/>
      <c r="M458" s="14"/>
      <c r="N458" s="14"/>
      <c r="O458" s="14"/>
    </row>
    <row r="459" spans="1:15" s="3" customFormat="1" ht="16.5" customHeight="1" x14ac:dyDescent="0.2">
      <c r="A459" s="36"/>
      <c r="B459" s="39"/>
      <c r="C459" s="14" t="s">
        <v>3</v>
      </c>
      <c r="D459" s="5">
        <f t="shared" si="180"/>
        <v>9800</v>
      </c>
      <c r="E459" s="5">
        <v>9800</v>
      </c>
      <c r="F459" s="5"/>
      <c r="G459" s="5"/>
      <c r="H459" s="5"/>
      <c r="I459" s="5"/>
      <c r="J459" s="5"/>
      <c r="K459" s="5"/>
      <c r="L459" s="14"/>
      <c r="M459" s="14"/>
      <c r="N459" s="14"/>
      <c r="O459" s="14"/>
    </row>
    <row r="460" spans="1:15" s="3" customFormat="1" ht="30" x14ac:dyDescent="0.2">
      <c r="A460" s="36"/>
      <c r="B460" s="39"/>
      <c r="C460" s="14" t="s">
        <v>19</v>
      </c>
      <c r="D460" s="5">
        <f t="shared" si="180"/>
        <v>268779.8</v>
      </c>
      <c r="E460" s="5">
        <v>8301</v>
      </c>
      <c r="F460" s="5">
        <v>260478.8</v>
      </c>
      <c r="G460" s="5"/>
      <c r="H460" s="5"/>
      <c r="I460" s="5"/>
      <c r="J460" s="5"/>
      <c r="K460" s="5"/>
      <c r="L460" s="14"/>
      <c r="M460" s="14"/>
      <c r="N460" s="14"/>
      <c r="O460" s="14"/>
    </row>
    <row r="461" spans="1:15" s="3" customFormat="1" ht="27" customHeight="1" x14ac:dyDescent="0.2">
      <c r="A461" s="37"/>
      <c r="B461" s="40"/>
      <c r="C461" s="14" t="s">
        <v>9</v>
      </c>
      <c r="D461" s="5">
        <f t="shared" si="180"/>
        <v>0</v>
      </c>
      <c r="E461" s="5"/>
      <c r="F461" s="5"/>
      <c r="G461" s="5"/>
      <c r="H461" s="5"/>
      <c r="I461" s="5"/>
      <c r="J461" s="5"/>
      <c r="K461" s="5"/>
      <c r="L461" s="14"/>
      <c r="M461" s="14"/>
      <c r="N461" s="14"/>
      <c r="O461" s="14"/>
    </row>
    <row r="462" spans="1:15" s="3" customFormat="1" ht="30" customHeight="1" x14ac:dyDescent="0.2">
      <c r="A462" s="35" t="s">
        <v>130</v>
      </c>
      <c r="B462" s="38" t="s">
        <v>77</v>
      </c>
      <c r="C462" s="14" t="s">
        <v>4</v>
      </c>
      <c r="D462" s="5">
        <f t="shared" si="180"/>
        <v>773123.1</v>
      </c>
      <c r="E462" s="5">
        <f>E463+E464+E465+E466</f>
        <v>0</v>
      </c>
      <c r="F462" s="5">
        <f t="shared" ref="F462:O462" si="201">F463+F464+F465+F466</f>
        <v>0</v>
      </c>
      <c r="G462" s="5">
        <f t="shared" si="201"/>
        <v>27936.1</v>
      </c>
      <c r="H462" s="5">
        <f t="shared" si="201"/>
        <v>737734</v>
      </c>
      <c r="I462" s="5">
        <f t="shared" si="201"/>
        <v>7453</v>
      </c>
      <c r="J462" s="5">
        <f t="shared" si="201"/>
        <v>0</v>
      </c>
      <c r="K462" s="5">
        <f t="shared" si="201"/>
        <v>0</v>
      </c>
      <c r="L462" s="5">
        <f t="shared" si="201"/>
        <v>0</v>
      </c>
      <c r="M462" s="5">
        <f t="shared" si="201"/>
        <v>0</v>
      </c>
      <c r="N462" s="5">
        <f t="shared" si="201"/>
        <v>0</v>
      </c>
      <c r="O462" s="5">
        <f t="shared" si="201"/>
        <v>0</v>
      </c>
    </row>
    <row r="463" spans="1:15" s="3" customFormat="1" ht="25.5" customHeight="1" x14ac:dyDescent="0.2">
      <c r="A463" s="36"/>
      <c r="B463" s="39"/>
      <c r="C463" s="14" t="s">
        <v>2</v>
      </c>
      <c r="D463" s="5">
        <f t="shared" si="180"/>
        <v>481476.5</v>
      </c>
      <c r="E463" s="5"/>
      <c r="F463" s="5">
        <v>0</v>
      </c>
      <c r="G463" s="5"/>
      <c r="H463" s="5">
        <v>481476.5</v>
      </c>
      <c r="I463" s="5"/>
      <c r="J463" s="5"/>
      <c r="K463" s="5"/>
      <c r="L463" s="14"/>
      <c r="M463" s="14"/>
      <c r="N463" s="14"/>
      <c r="O463" s="14"/>
    </row>
    <row r="464" spans="1:15" s="3" customFormat="1" ht="26.25" customHeight="1" x14ac:dyDescent="0.2">
      <c r="A464" s="36"/>
      <c r="B464" s="39"/>
      <c r="C464" s="14" t="s">
        <v>3</v>
      </c>
      <c r="D464" s="5">
        <f t="shared" si="180"/>
        <v>227615.6</v>
      </c>
      <c r="E464" s="5"/>
      <c r="F464" s="5">
        <v>0</v>
      </c>
      <c r="G464" s="5">
        <v>13074.3</v>
      </c>
      <c r="H464" s="5">
        <v>214541.3</v>
      </c>
      <c r="I464" s="5"/>
      <c r="J464" s="5"/>
      <c r="K464" s="5"/>
      <c r="L464" s="14"/>
      <c r="M464" s="14"/>
      <c r="N464" s="14"/>
      <c r="O464" s="14"/>
    </row>
    <row r="465" spans="1:15" s="3" customFormat="1" ht="46.5" customHeight="1" x14ac:dyDescent="0.2">
      <c r="A465" s="36"/>
      <c r="B465" s="39"/>
      <c r="C465" s="14" t="s">
        <v>19</v>
      </c>
      <c r="D465" s="5">
        <f t="shared" si="180"/>
        <v>64031</v>
      </c>
      <c r="E465" s="5"/>
      <c r="F465" s="5">
        <v>0</v>
      </c>
      <c r="G465" s="5">
        <v>14861.8</v>
      </c>
      <c r="H465" s="5">
        <v>41716.199999999997</v>
      </c>
      <c r="I465" s="5">
        <v>7453</v>
      </c>
      <c r="J465" s="5"/>
      <c r="K465" s="5"/>
      <c r="L465" s="14"/>
      <c r="M465" s="14"/>
      <c r="N465" s="14"/>
      <c r="O465" s="14"/>
    </row>
    <row r="466" spans="1:15" s="3" customFormat="1" ht="28.5" customHeight="1" x14ac:dyDescent="0.2">
      <c r="A466" s="37"/>
      <c r="B466" s="40"/>
      <c r="C466" s="14" t="s">
        <v>9</v>
      </c>
      <c r="D466" s="5">
        <f t="shared" si="180"/>
        <v>0</v>
      </c>
      <c r="E466" s="5"/>
      <c r="F466" s="5"/>
      <c r="G466" s="5"/>
      <c r="H466" s="5"/>
      <c r="I466" s="5"/>
      <c r="J466" s="5"/>
      <c r="K466" s="5"/>
      <c r="L466" s="14"/>
      <c r="M466" s="14"/>
      <c r="N466" s="14"/>
      <c r="O466" s="14"/>
    </row>
    <row r="467" spans="1:15" s="3" customFormat="1" ht="27.75" customHeight="1" x14ac:dyDescent="0.2">
      <c r="A467" s="35" t="s">
        <v>146</v>
      </c>
      <c r="B467" s="38" t="s">
        <v>81</v>
      </c>
      <c r="C467" s="14" t="s">
        <v>4</v>
      </c>
      <c r="D467" s="5">
        <f t="shared" si="180"/>
        <v>824325.8</v>
      </c>
      <c r="E467" s="5">
        <f>E468+E469+E470+E471</f>
        <v>0</v>
      </c>
      <c r="F467" s="5">
        <f t="shared" ref="F467:O467" si="202">F468+F469+F470+F471</f>
        <v>0</v>
      </c>
      <c r="G467" s="5">
        <f t="shared" si="202"/>
        <v>0</v>
      </c>
      <c r="H467" s="5">
        <f t="shared" si="202"/>
        <v>332169.8</v>
      </c>
      <c r="I467" s="5">
        <f t="shared" si="202"/>
        <v>492156</v>
      </c>
      <c r="J467" s="5">
        <f t="shared" si="202"/>
        <v>0</v>
      </c>
      <c r="K467" s="5">
        <f t="shared" si="202"/>
        <v>0</v>
      </c>
      <c r="L467" s="5">
        <f t="shared" si="202"/>
        <v>0</v>
      </c>
      <c r="M467" s="5">
        <f t="shared" si="202"/>
        <v>0</v>
      </c>
      <c r="N467" s="5">
        <f t="shared" si="202"/>
        <v>0</v>
      </c>
      <c r="O467" s="5">
        <f t="shared" si="202"/>
        <v>0</v>
      </c>
    </row>
    <row r="468" spans="1:15" s="3" customFormat="1" ht="35.25" customHeight="1" x14ac:dyDescent="0.2">
      <c r="A468" s="36"/>
      <c r="B468" s="39"/>
      <c r="C468" s="14" t="s">
        <v>2</v>
      </c>
      <c r="D468" s="5">
        <f t="shared" si="180"/>
        <v>315413.90000000002</v>
      </c>
      <c r="E468" s="5"/>
      <c r="F468" s="5"/>
      <c r="G468" s="5"/>
      <c r="H468" s="26">
        <v>215413.9</v>
      </c>
      <c r="I468" s="5">
        <v>100000</v>
      </c>
      <c r="J468" s="5"/>
      <c r="K468" s="5"/>
      <c r="L468" s="14"/>
      <c r="M468" s="14"/>
      <c r="N468" s="14"/>
      <c r="O468" s="14"/>
    </row>
    <row r="469" spans="1:15" s="3" customFormat="1" ht="27.75" customHeight="1" x14ac:dyDescent="0.2">
      <c r="A469" s="36"/>
      <c r="B469" s="39"/>
      <c r="C469" s="14" t="s">
        <v>3</v>
      </c>
      <c r="D469" s="5">
        <f t="shared" si="180"/>
        <v>360201</v>
      </c>
      <c r="E469" s="5"/>
      <c r="F469" s="5"/>
      <c r="G469" s="5"/>
      <c r="H469" s="26">
        <v>79649</v>
      </c>
      <c r="I469" s="5">
        <v>280552</v>
      </c>
      <c r="J469" s="5"/>
      <c r="K469" s="5"/>
      <c r="L469" s="14"/>
      <c r="M469" s="14"/>
      <c r="N469" s="14"/>
      <c r="O469" s="14"/>
    </row>
    <row r="470" spans="1:15" s="3" customFormat="1" ht="27.75" customHeight="1" x14ac:dyDescent="0.2">
      <c r="A470" s="36"/>
      <c r="B470" s="39"/>
      <c r="C470" s="14" t="s">
        <v>19</v>
      </c>
      <c r="D470" s="5">
        <f t="shared" si="180"/>
        <v>148710.9</v>
      </c>
      <c r="E470" s="5"/>
      <c r="F470" s="5"/>
      <c r="G470" s="5"/>
      <c r="H470" s="26">
        <v>37106.9</v>
      </c>
      <c r="I470" s="31">
        <v>111604</v>
      </c>
      <c r="J470" s="5"/>
      <c r="K470" s="5"/>
      <c r="L470" s="14"/>
      <c r="M470" s="14"/>
      <c r="N470" s="14"/>
      <c r="O470" s="14"/>
    </row>
    <row r="471" spans="1:15" s="3" customFormat="1" ht="27.75" customHeight="1" x14ac:dyDescent="0.2">
      <c r="A471" s="37"/>
      <c r="B471" s="40"/>
      <c r="C471" s="14" t="s">
        <v>9</v>
      </c>
      <c r="D471" s="5">
        <f t="shared" si="180"/>
        <v>0</v>
      </c>
      <c r="E471" s="5"/>
      <c r="F471" s="5"/>
      <c r="G471" s="5"/>
      <c r="H471" s="5"/>
      <c r="I471" s="5"/>
      <c r="J471" s="5"/>
      <c r="K471" s="5"/>
      <c r="L471" s="14"/>
      <c r="M471" s="14"/>
      <c r="N471" s="14"/>
      <c r="O471" s="14"/>
    </row>
    <row r="472" spans="1:15" s="3" customFormat="1" ht="27" customHeight="1" x14ac:dyDescent="0.2">
      <c r="A472" s="35" t="s">
        <v>258</v>
      </c>
      <c r="B472" s="38" t="s">
        <v>297</v>
      </c>
      <c r="C472" s="14" t="s">
        <v>4</v>
      </c>
      <c r="D472" s="5">
        <f t="shared" ref="D472:D501" si="203">SUM(E472:O472)</f>
        <v>1729090.91</v>
      </c>
      <c r="E472" s="5">
        <f>E473+E474+E475+E476</f>
        <v>0</v>
      </c>
      <c r="F472" s="5">
        <f t="shared" ref="F472:I472" si="204">F473+F474+F475+F476</f>
        <v>0</v>
      </c>
      <c r="G472" s="5">
        <f t="shared" si="204"/>
        <v>0</v>
      </c>
      <c r="H472" s="5">
        <f t="shared" si="204"/>
        <v>0</v>
      </c>
      <c r="I472" s="5">
        <f t="shared" si="204"/>
        <v>0</v>
      </c>
      <c r="J472" s="5">
        <f>SUM(J473:J476)</f>
        <v>499.3</v>
      </c>
      <c r="K472" s="5">
        <f t="shared" ref="K472" si="205">SUM(K473:K476)</f>
        <v>19500.7</v>
      </c>
      <c r="L472" s="5">
        <f t="shared" ref="L472" si="206">SUM(L473:L476)</f>
        <v>819580.42</v>
      </c>
      <c r="M472" s="5">
        <f t="shared" ref="M472" si="207">SUM(M473:M476)</f>
        <v>889510.49</v>
      </c>
      <c r="N472" s="5">
        <f t="shared" ref="N472" si="208">SUM(N473:N476)</f>
        <v>0</v>
      </c>
      <c r="O472" s="5">
        <f t="shared" ref="O472" si="209">SUM(O473:O476)</f>
        <v>0</v>
      </c>
    </row>
    <row r="473" spans="1:15" s="3" customFormat="1" ht="27" customHeight="1" x14ac:dyDescent="0.2">
      <c r="A473" s="36"/>
      <c r="B473" s="39"/>
      <c r="C473" s="14" t="s">
        <v>2</v>
      </c>
      <c r="D473" s="5">
        <f t="shared" si="203"/>
        <v>800000</v>
      </c>
      <c r="E473" s="5"/>
      <c r="F473" s="5"/>
      <c r="G473" s="5"/>
      <c r="H473" s="5"/>
      <c r="I473" s="5"/>
      <c r="J473" s="5"/>
      <c r="K473" s="5"/>
      <c r="L473" s="14">
        <v>400000</v>
      </c>
      <c r="M473" s="14">
        <v>400000</v>
      </c>
      <c r="N473" s="25"/>
      <c r="O473" s="14"/>
    </row>
    <row r="474" spans="1:15" s="3" customFormat="1" ht="27" customHeight="1" x14ac:dyDescent="0.2">
      <c r="A474" s="36"/>
      <c r="B474" s="39"/>
      <c r="C474" s="14" t="s">
        <v>3</v>
      </c>
      <c r="D474" s="5">
        <f t="shared" si="203"/>
        <v>664300</v>
      </c>
      <c r="E474" s="5"/>
      <c r="F474" s="5"/>
      <c r="G474" s="5"/>
      <c r="H474" s="5"/>
      <c r="I474" s="5"/>
      <c r="J474" s="5">
        <v>357</v>
      </c>
      <c r="K474" s="5">
        <v>13943</v>
      </c>
      <c r="L474" s="14">
        <v>300000</v>
      </c>
      <c r="M474" s="14">
        <v>350000</v>
      </c>
      <c r="N474" s="25"/>
      <c r="O474" s="14"/>
    </row>
    <row r="475" spans="1:15" s="3" customFormat="1" ht="27" customHeight="1" x14ac:dyDescent="0.2">
      <c r="A475" s="36"/>
      <c r="B475" s="39"/>
      <c r="C475" s="14" t="s">
        <v>19</v>
      </c>
      <c r="D475" s="5">
        <f t="shared" si="203"/>
        <v>264790.90999999997</v>
      </c>
      <c r="E475" s="5"/>
      <c r="F475" s="5"/>
      <c r="G475" s="5"/>
      <c r="H475" s="5"/>
      <c r="I475" s="5"/>
      <c r="J475" s="5">
        <v>142.30000000000001</v>
      </c>
      <c r="K475" s="5">
        <v>5557.7</v>
      </c>
      <c r="L475" s="14">
        <v>119580.42</v>
      </c>
      <c r="M475" s="14">
        <v>139510.49</v>
      </c>
      <c r="N475" s="14"/>
      <c r="O475" s="14"/>
    </row>
    <row r="476" spans="1:15" s="3" customFormat="1" ht="27" customHeight="1" x14ac:dyDescent="0.2">
      <c r="A476" s="37"/>
      <c r="B476" s="40"/>
      <c r="C476" s="14" t="s">
        <v>9</v>
      </c>
      <c r="D476" s="5">
        <f t="shared" si="203"/>
        <v>0</v>
      </c>
      <c r="E476" s="5"/>
      <c r="F476" s="5"/>
      <c r="G476" s="5"/>
      <c r="H476" s="5"/>
      <c r="I476" s="5"/>
      <c r="J476" s="5"/>
      <c r="K476" s="5"/>
      <c r="L476" s="14"/>
      <c r="M476" s="14"/>
      <c r="N476" s="14"/>
      <c r="O476" s="14"/>
    </row>
    <row r="477" spans="1:15" s="3" customFormat="1" ht="27" customHeight="1" x14ac:dyDescent="0.2">
      <c r="A477" s="35" t="s">
        <v>259</v>
      </c>
      <c r="B477" s="38" t="s">
        <v>267</v>
      </c>
      <c r="C477" s="14" t="s">
        <v>4</v>
      </c>
      <c r="D477" s="5">
        <f t="shared" si="203"/>
        <v>780000</v>
      </c>
      <c r="E477" s="5">
        <f>E478+E479+E480+E481</f>
        <v>0</v>
      </c>
      <c r="F477" s="5">
        <f t="shared" ref="F477:I477" si="210">F478+F479+F480+F481</f>
        <v>0</v>
      </c>
      <c r="G477" s="5">
        <f t="shared" si="210"/>
        <v>0</v>
      </c>
      <c r="H477" s="5">
        <f t="shared" si="210"/>
        <v>0</v>
      </c>
      <c r="I477" s="5">
        <f t="shared" si="210"/>
        <v>0</v>
      </c>
      <c r="J477" s="5">
        <f>SUM(J478:J481)</f>
        <v>0</v>
      </c>
      <c r="K477" s="5">
        <f t="shared" ref="K477" si="211">SUM(K478:K481)</f>
        <v>0</v>
      </c>
      <c r="L477" s="5">
        <f t="shared" ref="L477" si="212">SUM(L478:L481)</f>
        <v>260000</v>
      </c>
      <c r="M477" s="5">
        <f t="shared" ref="M477" si="213">SUM(M478:M481)</f>
        <v>260000</v>
      </c>
      <c r="N477" s="5">
        <f t="shared" ref="N477" si="214">SUM(N478:N481)</f>
        <v>260000</v>
      </c>
      <c r="O477" s="5">
        <f t="shared" ref="O477" si="215">SUM(O478:O481)</f>
        <v>0</v>
      </c>
    </row>
    <row r="478" spans="1:15" s="3" customFormat="1" ht="21" customHeight="1" x14ac:dyDescent="0.2">
      <c r="A478" s="36"/>
      <c r="B478" s="39"/>
      <c r="C478" s="14" t="s">
        <v>2</v>
      </c>
      <c r="D478" s="5">
        <f t="shared" si="203"/>
        <v>450000</v>
      </c>
      <c r="E478" s="5"/>
      <c r="F478" s="5"/>
      <c r="G478" s="5"/>
      <c r="H478" s="5"/>
      <c r="I478" s="5"/>
      <c r="J478" s="5"/>
      <c r="K478" s="5"/>
      <c r="L478" s="25">
        <v>150000</v>
      </c>
      <c r="M478" s="25">
        <v>150000</v>
      </c>
      <c r="N478" s="25">
        <v>150000</v>
      </c>
      <c r="O478" s="14"/>
    </row>
    <row r="479" spans="1:15" s="3" customFormat="1" ht="21" customHeight="1" x14ac:dyDescent="0.2">
      <c r="A479" s="36"/>
      <c r="B479" s="39"/>
      <c r="C479" s="14" t="s">
        <v>3</v>
      </c>
      <c r="D479" s="5">
        <f t="shared" si="203"/>
        <v>235950</v>
      </c>
      <c r="E479" s="5"/>
      <c r="F479" s="5"/>
      <c r="G479" s="5"/>
      <c r="H479" s="5"/>
      <c r="I479" s="5"/>
      <c r="J479" s="5"/>
      <c r="K479" s="5"/>
      <c r="L479" s="25">
        <v>78650</v>
      </c>
      <c r="M479" s="25">
        <v>78650</v>
      </c>
      <c r="N479" s="25">
        <v>78650</v>
      </c>
      <c r="O479" s="14"/>
    </row>
    <row r="480" spans="1:15" s="3" customFormat="1" ht="27" customHeight="1" x14ac:dyDescent="0.2">
      <c r="A480" s="36"/>
      <c r="B480" s="39"/>
      <c r="C480" s="14" t="s">
        <v>19</v>
      </c>
      <c r="D480" s="5">
        <f t="shared" si="203"/>
        <v>94050</v>
      </c>
      <c r="E480" s="5"/>
      <c r="F480" s="5"/>
      <c r="G480" s="5"/>
      <c r="H480" s="5"/>
      <c r="I480" s="5"/>
      <c r="J480" s="5"/>
      <c r="K480" s="5"/>
      <c r="L480" s="25">
        <v>31350</v>
      </c>
      <c r="M480" s="25">
        <v>31350</v>
      </c>
      <c r="N480" s="25">
        <v>31350</v>
      </c>
      <c r="O480" s="14"/>
    </row>
    <row r="481" spans="1:15" s="3" customFormat="1" ht="27" customHeight="1" x14ac:dyDescent="0.2">
      <c r="A481" s="37"/>
      <c r="B481" s="40"/>
      <c r="C481" s="14" t="s">
        <v>9</v>
      </c>
      <c r="D481" s="5">
        <f t="shared" si="203"/>
        <v>0</v>
      </c>
      <c r="E481" s="5"/>
      <c r="F481" s="5"/>
      <c r="G481" s="5"/>
      <c r="H481" s="5"/>
      <c r="I481" s="5"/>
      <c r="J481" s="5"/>
      <c r="K481" s="5"/>
      <c r="L481" s="25"/>
      <c r="M481" s="25"/>
      <c r="N481" s="14"/>
      <c r="O481" s="14"/>
    </row>
    <row r="482" spans="1:15" s="3" customFormat="1" ht="43.5" customHeight="1" x14ac:dyDescent="0.2">
      <c r="A482" s="35" t="s">
        <v>260</v>
      </c>
      <c r="B482" s="38" t="s">
        <v>226</v>
      </c>
      <c r="C482" s="14" t="s">
        <v>4</v>
      </c>
      <c r="D482" s="5">
        <f t="shared" si="203"/>
        <v>1100000</v>
      </c>
      <c r="E482" s="5">
        <f>E483+E484+E485+E486</f>
        <v>0</v>
      </c>
      <c r="F482" s="5">
        <f t="shared" ref="F482:I482" si="216">F483+F484+F485+F486</f>
        <v>0</v>
      </c>
      <c r="G482" s="5">
        <f t="shared" si="216"/>
        <v>0</v>
      </c>
      <c r="H482" s="5">
        <f t="shared" si="216"/>
        <v>0</v>
      </c>
      <c r="I482" s="5">
        <f t="shared" si="216"/>
        <v>0</v>
      </c>
      <c r="J482" s="5">
        <f>SUM(J483:J486)</f>
        <v>0</v>
      </c>
      <c r="K482" s="5">
        <f t="shared" ref="K482" si="217">SUM(K483:K486)</f>
        <v>0</v>
      </c>
      <c r="L482" s="5">
        <f t="shared" ref="L482" si="218">SUM(L483:L486)</f>
        <v>0</v>
      </c>
      <c r="M482" s="5">
        <f t="shared" ref="M482" si="219">SUM(M483:M486)</f>
        <v>450000</v>
      </c>
      <c r="N482" s="5">
        <f t="shared" ref="N482" si="220">SUM(N483:N486)</f>
        <v>650000</v>
      </c>
      <c r="O482" s="5">
        <f t="shared" ref="O482" si="221">SUM(O483:O486)</f>
        <v>0</v>
      </c>
    </row>
    <row r="483" spans="1:15" s="3" customFormat="1" ht="27" customHeight="1" x14ac:dyDescent="0.2">
      <c r="A483" s="36"/>
      <c r="B483" s="39"/>
      <c r="C483" s="14" t="s">
        <v>2</v>
      </c>
      <c r="D483" s="5">
        <f t="shared" si="203"/>
        <v>699700</v>
      </c>
      <c r="E483" s="5"/>
      <c r="F483" s="5"/>
      <c r="G483" s="5"/>
      <c r="H483" s="5"/>
      <c r="I483" s="5"/>
      <c r="J483" s="5"/>
      <c r="K483" s="5"/>
      <c r="L483" s="14"/>
      <c r="M483" s="25">
        <v>382500</v>
      </c>
      <c r="N483" s="25">
        <v>317200</v>
      </c>
      <c r="O483" s="14"/>
    </row>
    <row r="484" spans="1:15" s="3" customFormat="1" ht="27" customHeight="1" x14ac:dyDescent="0.2">
      <c r="A484" s="36"/>
      <c r="B484" s="39"/>
      <c r="C484" s="14" t="s">
        <v>3</v>
      </c>
      <c r="D484" s="5">
        <f t="shared" si="203"/>
        <v>286162.5</v>
      </c>
      <c r="E484" s="5"/>
      <c r="F484" s="5"/>
      <c r="G484" s="5"/>
      <c r="H484" s="5"/>
      <c r="I484" s="5"/>
      <c r="J484" s="5"/>
      <c r="K484" s="5"/>
      <c r="L484" s="14"/>
      <c r="M484" s="25">
        <v>48262.5</v>
      </c>
      <c r="N484" s="25">
        <v>237900</v>
      </c>
      <c r="O484" s="14"/>
    </row>
    <row r="485" spans="1:15" s="3" customFormat="1" ht="27" customHeight="1" x14ac:dyDescent="0.2">
      <c r="A485" s="36"/>
      <c r="B485" s="39"/>
      <c r="C485" s="14" t="s">
        <v>19</v>
      </c>
      <c r="D485" s="5">
        <f t="shared" si="203"/>
        <v>114137.5</v>
      </c>
      <c r="E485" s="5"/>
      <c r="F485" s="5"/>
      <c r="G485" s="5"/>
      <c r="H485" s="5"/>
      <c r="I485" s="5"/>
      <c r="J485" s="5"/>
      <c r="K485" s="5"/>
      <c r="L485" s="14"/>
      <c r="M485" s="25">
        <v>19237.5</v>
      </c>
      <c r="N485" s="25">
        <v>94900</v>
      </c>
      <c r="O485" s="14"/>
    </row>
    <row r="486" spans="1:15" s="3" customFormat="1" ht="27" customHeight="1" x14ac:dyDescent="0.2">
      <c r="A486" s="37"/>
      <c r="B486" s="40"/>
      <c r="C486" s="14" t="s">
        <v>9</v>
      </c>
      <c r="D486" s="5">
        <f t="shared" si="203"/>
        <v>0</v>
      </c>
      <c r="E486" s="5"/>
      <c r="F486" s="5"/>
      <c r="G486" s="5"/>
      <c r="H486" s="5"/>
      <c r="I486" s="5"/>
      <c r="J486" s="5"/>
      <c r="K486" s="5"/>
      <c r="L486" s="14"/>
      <c r="M486" s="25"/>
      <c r="N486" s="14"/>
      <c r="O486" s="14"/>
    </row>
    <row r="487" spans="1:15" s="3" customFormat="1" ht="27" customHeight="1" x14ac:dyDescent="0.2">
      <c r="A487" s="35" t="s">
        <v>261</v>
      </c>
      <c r="B487" s="44" t="s">
        <v>264</v>
      </c>
      <c r="C487" s="14" t="s">
        <v>4</v>
      </c>
      <c r="D487" s="5">
        <f t="shared" si="203"/>
        <v>850000</v>
      </c>
      <c r="E487" s="5">
        <f>E488+E489+E490+E491</f>
        <v>0</v>
      </c>
      <c r="F487" s="5">
        <f t="shared" ref="F487:I487" si="222">F488+F489+F490+F491</f>
        <v>0</v>
      </c>
      <c r="G487" s="5">
        <f t="shared" si="222"/>
        <v>0</v>
      </c>
      <c r="H487" s="5">
        <f t="shared" si="222"/>
        <v>0</v>
      </c>
      <c r="I487" s="5">
        <f t="shared" si="222"/>
        <v>0</v>
      </c>
      <c r="J487" s="5">
        <f>SUM(J488:J491)</f>
        <v>0</v>
      </c>
      <c r="K487" s="5">
        <f t="shared" ref="K487" si="223">SUM(K488:K491)</f>
        <v>0</v>
      </c>
      <c r="L487" s="5">
        <f t="shared" ref="L487" si="224">SUM(L488:L491)</f>
        <v>0</v>
      </c>
      <c r="M487" s="5">
        <f t="shared" ref="M487" si="225">SUM(M488:M491)</f>
        <v>425000</v>
      </c>
      <c r="N487" s="5">
        <f t="shared" ref="N487" si="226">SUM(N488:N491)</f>
        <v>425000</v>
      </c>
      <c r="O487" s="5">
        <f t="shared" ref="O487" si="227">SUM(O488:O491)</f>
        <v>0</v>
      </c>
    </row>
    <row r="488" spans="1:15" s="3" customFormat="1" ht="27" customHeight="1" x14ac:dyDescent="0.2">
      <c r="A488" s="36"/>
      <c r="B488" s="45"/>
      <c r="C488" s="14" t="s">
        <v>2</v>
      </c>
      <c r="D488" s="5">
        <f t="shared" si="203"/>
        <v>722500</v>
      </c>
      <c r="E488" s="5"/>
      <c r="F488" s="5"/>
      <c r="G488" s="5"/>
      <c r="H488" s="5"/>
      <c r="I488" s="5"/>
      <c r="J488" s="5"/>
      <c r="K488" s="5"/>
      <c r="L488" s="14"/>
      <c r="M488" s="25">
        <v>361250</v>
      </c>
      <c r="N488" s="25">
        <v>361250</v>
      </c>
      <c r="O488" s="14"/>
    </row>
    <row r="489" spans="1:15" s="3" customFormat="1" ht="27" customHeight="1" x14ac:dyDescent="0.2">
      <c r="A489" s="36"/>
      <c r="B489" s="45"/>
      <c r="C489" s="14" t="s">
        <v>3</v>
      </c>
      <c r="D489" s="5">
        <f t="shared" si="203"/>
        <v>91162.5</v>
      </c>
      <c r="E489" s="5"/>
      <c r="F489" s="5"/>
      <c r="G489" s="5"/>
      <c r="H489" s="5"/>
      <c r="I489" s="5"/>
      <c r="J489" s="5"/>
      <c r="K489" s="5"/>
      <c r="L489" s="14"/>
      <c r="M489" s="14">
        <v>45581.25</v>
      </c>
      <c r="N489" s="14">
        <v>45581.25</v>
      </c>
      <c r="O489" s="14"/>
    </row>
    <row r="490" spans="1:15" s="3" customFormat="1" ht="30" customHeight="1" x14ac:dyDescent="0.2">
      <c r="A490" s="36"/>
      <c r="B490" s="45"/>
      <c r="C490" s="14" t="s">
        <v>19</v>
      </c>
      <c r="D490" s="5">
        <f t="shared" si="203"/>
        <v>36337.5</v>
      </c>
      <c r="E490" s="5"/>
      <c r="F490" s="5"/>
      <c r="G490" s="5"/>
      <c r="H490" s="5"/>
      <c r="I490" s="5"/>
      <c r="J490" s="5"/>
      <c r="K490" s="5"/>
      <c r="L490" s="14"/>
      <c r="M490" s="14">
        <v>18168.75</v>
      </c>
      <c r="N490" s="14">
        <v>18168.75</v>
      </c>
      <c r="O490" s="14"/>
    </row>
    <row r="491" spans="1:15" s="3" customFormat="1" ht="26.25" customHeight="1" x14ac:dyDescent="0.2">
      <c r="A491" s="37"/>
      <c r="B491" s="46"/>
      <c r="C491" s="14" t="s">
        <v>9</v>
      </c>
      <c r="D491" s="5">
        <f t="shared" si="203"/>
        <v>0</v>
      </c>
      <c r="E491" s="5"/>
      <c r="F491" s="5"/>
      <c r="G491" s="5"/>
      <c r="H491" s="5"/>
      <c r="I491" s="5"/>
      <c r="J491" s="5"/>
      <c r="K491" s="5"/>
      <c r="L491" s="14"/>
      <c r="M491" s="14"/>
      <c r="N491" s="14"/>
      <c r="O491" s="14"/>
    </row>
    <row r="492" spans="1:15" s="3" customFormat="1" ht="27" customHeight="1" x14ac:dyDescent="0.2">
      <c r="A492" s="35" t="s">
        <v>262</v>
      </c>
      <c r="B492" s="38" t="s">
        <v>227</v>
      </c>
      <c r="C492" s="14" t="s">
        <v>4</v>
      </c>
      <c r="D492" s="5">
        <f t="shared" si="203"/>
        <v>1200000</v>
      </c>
      <c r="E492" s="5">
        <f>E493+E494+E495+E496</f>
        <v>0</v>
      </c>
      <c r="F492" s="5">
        <f t="shared" ref="F492:I492" si="228">F493+F494+F495+F496</f>
        <v>0</v>
      </c>
      <c r="G492" s="5">
        <f t="shared" si="228"/>
        <v>0</v>
      </c>
      <c r="H492" s="5">
        <f t="shared" si="228"/>
        <v>0</v>
      </c>
      <c r="I492" s="5">
        <f t="shared" si="228"/>
        <v>0</v>
      </c>
      <c r="J492" s="5">
        <f>SUM(J493:J496)</f>
        <v>0</v>
      </c>
      <c r="K492" s="5">
        <f t="shared" ref="K492:O492" si="229">SUM(K493:K496)</f>
        <v>0</v>
      </c>
      <c r="L492" s="5">
        <f t="shared" si="229"/>
        <v>360000</v>
      </c>
      <c r="M492" s="5">
        <f t="shared" si="229"/>
        <v>840000</v>
      </c>
      <c r="N492" s="5">
        <f t="shared" si="229"/>
        <v>0</v>
      </c>
      <c r="O492" s="5">
        <f t="shared" si="229"/>
        <v>0</v>
      </c>
    </row>
    <row r="493" spans="1:15" s="3" customFormat="1" ht="27" customHeight="1" x14ac:dyDescent="0.2">
      <c r="A493" s="36"/>
      <c r="B493" s="39"/>
      <c r="C493" s="14" t="s">
        <v>2</v>
      </c>
      <c r="D493" s="5">
        <f t="shared" si="203"/>
        <v>0</v>
      </c>
      <c r="E493" s="5"/>
      <c r="F493" s="5"/>
      <c r="G493" s="5"/>
      <c r="H493" s="5"/>
      <c r="I493" s="5"/>
      <c r="J493" s="5"/>
      <c r="K493" s="5"/>
      <c r="L493" s="14"/>
      <c r="M493" s="14"/>
      <c r="N493" s="14"/>
      <c r="O493" s="14"/>
    </row>
    <row r="494" spans="1:15" s="3" customFormat="1" ht="27" customHeight="1" x14ac:dyDescent="0.2">
      <c r="A494" s="36"/>
      <c r="B494" s="39"/>
      <c r="C494" s="14" t="s">
        <v>3</v>
      </c>
      <c r="D494" s="5">
        <f t="shared" si="203"/>
        <v>840000</v>
      </c>
      <c r="E494" s="5"/>
      <c r="F494" s="5"/>
      <c r="G494" s="5"/>
      <c r="H494" s="5"/>
      <c r="I494" s="5"/>
      <c r="J494" s="5"/>
      <c r="K494" s="5"/>
      <c r="L494" s="25">
        <v>252000</v>
      </c>
      <c r="M494" s="25">
        <v>588000</v>
      </c>
      <c r="N494" s="25"/>
      <c r="O494" s="14"/>
    </row>
    <row r="495" spans="1:15" s="3" customFormat="1" ht="39.75" customHeight="1" x14ac:dyDescent="0.2">
      <c r="A495" s="36"/>
      <c r="B495" s="39"/>
      <c r="C495" s="14" t="s">
        <v>19</v>
      </c>
      <c r="D495" s="5">
        <f t="shared" si="203"/>
        <v>360000</v>
      </c>
      <c r="E495" s="5"/>
      <c r="F495" s="5"/>
      <c r="G495" s="5"/>
      <c r="H495" s="5"/>
      <c r="I495" s="5"/>
      <c r="J495" s="5"/>
      <c r="K495" s="5"/>
      <c r="L495" s="25">
        <v>108000</v>
      </c>
      <c r="M495" s="25">
        <v>252000</v>
      </c>
      <c r="N495" s="14"/>
      <c r="O495" s="14"/>
    </row>
    <row r="496" spans="1:15" s="3" customFormat="1" ht="27" customHeight="1" x14ac:dyDescent="0.2">
      <c r="A496" s="37"/>
      <c r="B496" s="40"/>
      <c r="C496" s="14" t="s">
        <v>9</v>
      </c>
      <c r="D496" s="5">
        <f t="shared" si="203"/>
        <v>0</v>
      </c>
      <c r="E496" s="5"/>
      <c r="F496" s="5"/>
      <c r="G496" s="5"/>
      <c r="H496" s="5"/>
      <c r="I496" s="5"/>
      <c r="J496" s="5"/>
      <c r="K496" s="5"/>
      <c r="L496" s="14"/>
      <c r="M496" s="14"/>
      <c r="N496" s="14"/>
      <c r="O496" s="14"/>
    </row>
    <row r="497" spans="1:15" s="3" customFormat="1" ht="27" customHeight="1" x14ac:dyDescent="0.2">
      <c r="A497" s="35" t="s">
        <v>263</v>
      </c>
      <c r="B497" s="38" t="s">
        <v>304</v>
      </c>
      <c r="C497" s="14" t="s">
        <v>4</v>
      </c>
      <c r="D497" s="5">
        <f t="shared" si="203"/>
        <v>1106985.01</v>
      </c>
      <c r="E497" s="5">
        <f>E498+E499+E500+E501</f>
        <v>0</v>
      </c>
      <c r="F497" s="5">
        <f t="shared" ref="F497:I497" si="230">F498+F499+F500+F501</f>
        <v>0</v>
      </c>
      <c r="G497" s="5">
        <f t="shared" si="230"/>
        <v>0</v>
      </c>
      <c r="H497" s="5">
        <f t="shared" si="230"/>
        <v>0</v>
      </c>
      <c r="I497" s="5">
        <f t="shared" si="230"/>
        <v>0</v>
      </c>
      <c r="J497" s="5">
        <f>SUM(J498:J501)</f>
        <v>0</v>
      </c>
      <c r="K497" s="5">
        <f t="shared" ref="K497:O497" si="231">SUM(K498:K501)</f>
        <v>0</v>
      </c>
      <c r="L497" s="5">
        <f t="shared" si="231"/>
        <v>13986.01</v>
      </c>
      <c r="M497" s="5">
        <f t="shared" si="231"/>
        <v>329970.63</v>
      </c>
      <c r="N497" s="5">
        <f t="shared" si="231"/>
        <v>381514.7</v>
      </c>
      <c r="O497" s="5">
        <f t="shared" si="231"/>
        <v>381513.67</v>
      </c>
    </row>
    <row r="498" spans="1:15" s="3" customFormat="1" ht="27" customHeight="1" x14ac:dyDescent="0.2">
      <c r="A498" s="36"/>
      <c r="B498" s="39"/>
      <c r="C498" s="14" t="s">
        <v>2</v>
      </c>
      <c r="D498" s="5">
        <f t="shared" si="203"/>
        <v>0</v>
      </c>
      <c r="E498" s="5"/>
      <c r="F498" s="5"/>
      <c r="G498" s="5"/>
      <c r="H498" s="5"/>
      <c r="I498" s="5"/>
      <c r="J498" s="5"/>
      <c r="K498" s="5"/>
      <c r="L498" s="14"/>
      <c r="M498" s="14"/>
      <c r="N498" s="14"/>
      <c r="O498" s="14"/>
    </row>
    <row r="499" spans="1:15" s="3" customFormat="1" ht="27" customHeight="1" x14ac:dyDescent="0.2">
      <c r="A499" s="36"/>
      <c r="B499" s="39"/>
      <c r="C499" s="14" t="s">
        <v>3</v>
      </c>
      <c r="D499" s="5">
        <f t="shared" si="203"/>
        <v>791494</v>
      </c>
      <c r="E499" s="5"/>
      <c r="F499" s="5"/>
      <c r="G499" s="5"/>
      <c r="H499" s="5"/>
      <c r="I499" s="5"/>
      <c r="J499" s="5"/>
      <c r="K499" s="5"/>
      <c r="L499" s="25">
        <v>10000</v>
      </c>
      <c r="M499" s="25">
        <v>235500</v>
      </c>
      <c r="N499" s="25">
        <v>272997</v>
      </c>
      <c r="O499" s="25">
        <v>272997</v>
      </c>
    </row>
    <row r="500" spans="1:15" s="3" customFormat="1" ht="39.75" customHeight="1" x14ac:dyDescent="0.2">
      <c r="A500" s="36"/>
      <c r="B500" s="39"/>
      <c r="C500" s="14" t="s">
        <v>19</v>
      </c>
      <c r="D500" s="5">
        <f t="shared" si="203"/>
        <v>315491.01</v>
      </c>
      <c r="E500" s="5"/>
      <c r="F500" s="5"/>
      <c r="G500" s="5"/>
      <c r="H500" s="5"/>
      <c r="I500" s="5"/>
      <c r="J500" s="5"/>
      <c r="K500" s="5"/>
      <c r="L500" s="14">
        <v>3986.01</v>
      </c>
      <c r="M500" s="25">
        <v>94470.63</v>
      </c>
      <c r="N500" s="25">
        <v>108517.7</v>
      </c>
      <c r="O500" s="25">
        <v>108516.67</v>
      </c>
    </row>
    <row r="501" spans="1:15" s="3" customFormat="1" ht="27" customHeight="1" x14ac:dyDescent="0.2">
      <c r="A501" s="37"/>
      <c r="B501" s="40"/>
      <c r="C501" s="14" t="s">
        <v>9</v>
      </c>
      <c r="D501" s="5">
        <f t="shared" si="203"/>
        <v>0</v>
      </c>
      <c r="E501" s="5"/>
      <c r="F501" s="5"/>
      <c r="G501" s="5"/>
      <c r="H501" s="5"/>
      <c r="I501" s="5"/>
      <c r="J501" s="5"/>
      <c r="K501" s="5"/>
      <c r="L501" s="14"/>
      <c r="M501" s="14"/>
      <c r="N501" s="14"/>
      <c r="O501" s="14"/>
    </row>
    <row r="502" spans="1:15" s="3" customFormat="1" ht="27.75" customHeight="1" x14ac:dyDescent="0.2">
      <c r="A502" s="35" t="s">
        <v>131</v>
      </c>
      <c r="B502" s="38" t="s">
        <v>196</v>
      </c>
      <c r="C502" s="14" t="s">
        <v>4</v>
      </c>
      <c r="D502" s="5">
        <f t="shared" si="180"/>
        <v>2100</v>
      </c>
      <c r="E502" s="5">
        <f>E503+E504+E505+E506</f>
        <v>0</v>
      </c>
      <c r="F502" s="5">
        <f t="shared" ref="F502:G502" si="232">F503+F504+F505+F506</f>
        <v>0</v>
      </c>
      <c r="G502" s="5">
        <f t="shared" si="232"/>
        <v>0</v>
      </c>
      <c r="H502" s="5">
        <f t="shared" ref="H502:O502" si="233">H503+H504+H505+H506</f>
        <v>0</v>
      </c>
      <c r="I502" s="5">
        <f t="shared" si="233"/>
        <v>0</v>
      </c>
      <c r="J502" s="5">
        <f t="shared" si="233"/>
        <v>2100</v>
      </c>
      <c r="K502" s="5">
        <f t="shared" si="233"/>
        <v>0</v>
      </c>
      <c r="L502" s="5">
        <f t="shared" si="233"/>
        <v>0</v>
      </c>
      <c r="M502" s="5">
        <f t="shared" si="233"/>
        <v>0</v>
      </c>
      <c r="N502" s="5">
        <f t="shared" si="233"/>
        <v>0</v>
      </c>
      <c r="O502" s="5">
        <f t="shared" si="233"/>
        <v>0</v>
      </c>
    </row>
    <row r="503" spans="1:15" s="3" customFormat="1" ht="27.75" customHeight="1" x14ac:dyDescent="0.2">
      <c r="A503" s="36"/>
      <c r="B503" s="39"/>
      <c r="C503" s="14" t="s">
        <v>2</v>
      </c>
      <c r="D503" s="5">
        <f t="shared" si="180"/>
        <v>0</v>
      </c>
      <c r="E503" s="5"/>
      <c r="F503" s="5"/>
      <c r="G503" s="5"/>
      <c r="H503" s="5"/>
      <c r="I503" s="5"/>
      <c r="J503" s="5"/>
      <c r="K503" s="5"/>
      <c r="L503" s="14"/>
      <c r="M503" s="14"/>
      <c r="N503" s="14"/>
      <c r="O503" s="14"/>
    </row>
    <row r="504" spans="1:15" s="3" customFormat="1" ht="27.75" customHeight="1" x14ac:dyDescent="0.2">
      <c r="A504" s="36"/>
      <c r="B504" s="39"/>
      <c r="C504" s="14" t="s">
        <v>3</v>
      </c>
      <c r="D504" s="5">
        <f t="shared" si="180"/>
        <v>0</v>
      </c>
      <c r="E504" s="5"/>
      <c r="F504" s="5"/>
      <c r="G504" s="5"/>
      <c r="H504" s="5"/>
      <c r="I504" s="5"/>
      <c r="J504" s="5"/>
      <c r="K504" s="5"/>
      <c r="L504" s="14"/>
      <c r="M504" s="14"/>
      <c r="N504" s="14"/>
      <c r="O504" s="14"/>
    </row>
    <row r="505" spans="1:15" s="3" customFormat="1" ht="27.75" customHeight="1" x14ac:dyDescent="0.2">
      <c r="A505" s="36"/>
      <c r="B505" s="39"/>
      <c r="C505" s="14" t="s">
        <v>19</v>
      </c>
      <c r="D505" s="5">
        <f t="shared" si="180"/>
        <v>2100</v>
      </c>
      <c r="E505" s="5"/>
      <c r="F505" s="5"/>
      <c r="G505" s="5"/>
      <c r="H505" s="5"/>
      <c r="I505" s="5"/>
      <c r="J505" s="5">
        <v>2100</v>
      </c>
      <c r="K505" s="5"/>
      <c r="L505" s="14"/>
      <c r="M505" s="14"/>
      <c r="N505" s="14"/>
      <c r="O505" s="14"/>
    </row>
    <row r="506" spans="1:15" s="3" customFormat="1" ht="27.75" customHeight="1" x14ac:dyDescent="0.2">
      <c r="A506" s="37"/>
      <c r="B506" s="40"/>
      <c r="C506" s="14" t="s">
        <v>9</v>
      </c>
      <c r="D506" s="5">
        <f t="shared" si="180"/>
        <v>0</v>
      </c>
      <c r="E506" s="5"/>
      <c r="F506" s="5"/>
      <c r="G506" s="5"/>
      <c r="H506" s="5"/>
      <c r="I506" s="5"/>
      <c r="J506" s="5"/>
      <c r="K506" s="5"/>
      <c r="L506" s="14"/>
      <c r="M506" s="14"/>
      <c r="N506" s="14"/>
      <c r="O506" s="14"/>
    </row>
    <row r="507" spans="1:15" s="2" customFormat="1" ht="21" customHeight="1" x14ac:dyDescent="0.2">
      <c r="A507" s="35" t="s">
        <v>132</v>
      </c>
      <c r="B507" s="38" t="s">
        <v>91</v>
      </c>
      <c r="C507" s="14" t="s">
        <v>4</v>
      </c>
      <c r="D507" s="5">
        <f t="shared" si="180"/>
        <v>3001990.03</v>
      </c>
      <c r="E507" s="5">
        <f>E508+E509+E510+E511</f>
        <v>88262</v>
      </c>
      <c r="F507" s="5">
        <f t="shared" ref="F507:O507" si="234">F508+F509+F510+F511</f>
        <v>0</v>
      </c>
      <c r="G507" s="5">
        <f t="shared" si="234"/>
        <v>10279</v>
      </c>
      <c r="H507" s="5">
        <f>H508+H509+H510+H511</f>
        <v>173997.08</v>
      </c>
      <c r="I507" s="5">
        <f t="shared" si="234"/>
        <v>163905.87</v>
      </c>
      <c r="J507" s="5">
        <f t="shared" si="234"/>
        <v>381562.5</v>
      </c>
      <c r="K507" s="5">
        <f t="shared" si="234"/>
        <v>169195.07</v>
      </c>
      <c r="L507" s="5">
        <f t="shared" si="234"/>
        <v>903288.49</v>
      </c>
      <c r="M507" s="5">
        <f t="shared" si="234"/>
        <v>648500</v>
      </c>
      <c r="N507" s="5">
        <f t="shared" si="234"/>
        <v>223776.22</v>
      </c>
      <c r="O507" s="5">
        <f t="shared" si="234"/>
        <v>239223.8</v>
      </c>
    </row>
    <row r="508" spans="1:15" s="2" customFormat="1" ht="29.25" customHeight="1" x14ac:dyDescent="0.2">
      <c r="A508" s="36"/>
      <c r="B508" s="39"/>
      <c r="C508" s="14" t="s">
        <v>2</v>
      </c>
      <c r="D508" s="5">
        <f t="shared" si="180"/>
        <v>79215.8</v>
      </c>
      <c r="E508" s="5">
        <f t="shared" ref="E508:I511" si="235">E513+E518+E523+E528+E533+E538+E553</f>
        <v>0</v>
      </c>
      <c r="F508" s="5">
        <f t="shared" si="235"/>
        <v>0</v>
      </c>
      <c r="G508" s="5">
        <f t="shared" si="235"/>
        <v>0</v>
      </c>
      <c r="H508" s="5">
        <f t="shared" si="235"/>
        <v>79215.8</v>
      </c>
      <c r="I508" s="5">
        <f t="shared" si="235"/>
        <v>0</v>
      </c>
      <c r="J508" s="5">
        <f>J513+J518+J523+J528+J533+J538+J553+J543+J548</f>
        <v>0</v>
      </c>
      <c r="K508" s="5">
        <f>K513+K518+K523+K528+K533+K538+K553+K543+K548</f>
        <v>0</v>
      </c>
      <c r="L508" s="5">
        <f t="shared" ref="L508:O508" si="236">L513+L518+L523+L528+L533+L538+L553+L543+L548</f>
        <v>0</v>
      </c>
      <c r="M508" s="5">
        <f t="shared" si="236"/>
        <v>0</v>
      </c>
      <c r="N508" s="5">
        <f t="shared" si="236"/>
        <v>0</v>
      </c>
      <c r="O508" s="5">
        <f t="shared" si="236"/>
        <v>0</v>
      </c>
    </row>
    <row r="509" spans="1:15" s="2" customFormat="1" ht="22.5" customHeight="1" x14ac:dyDescent="0.2">
      <c r="A509" s="36"/>
      <c r="B509" s="39"/>
      <c r="C509" s="14" t="s">
        <v>3</v>
      </c>
      <c r="D509" s="5">
        <f t="shared" si="180"/>
        <v>2039499.72</v>
      </c>
      <c r="E509" s="5">
        <f t="shared" si="235"/>
        <v>43247</v>
      </c>
      <c r="F509" s="5">
        <f t="shared" si="235"/>
        <v>0</v>
      </c>
      <c r="G509" s="5">
        <f t="shared" si="235"/>
        <v>7000</v>
      </c>
      <c r="H509" s="5">
        <f t="shared" si="235"/>
        <v>59980.7</v>
      </c>
      <c r="I509" s="5">
        <f t="shared" si="235"/>
        <v>109345.77</v>
      </c>
      <c r="J509" s="5">
        <f t="shared" ref="J509" si="237">J514+J519+J524+J529+J534+J539+J554+J544+J549</f>
        <v>266578</v>
      </c>
      <c r="K509" s="5">
        <f t="shared" ref="K509:O511" si="238">K514+K519+K524+K529+K534+K539+K554+K544+K549</f>
        <v>120974.48</v>
      </c>
      <c r="L509" s="5">
        <f t="shared" si="238"/>
        <v>644591.27</v>
      </c>
      <c r="M509" s="5">
        <f>M514+M519+M524+M529+M534+M539+M554+M544+M549</f>
        <v>460632.5</v>
      </c>
      <c r="N509" s="5">
        <f t="shared" si="238"/>
        <v>159650</v>
      </c>
      <c r="O509" s="5">
        <f t="shared" si="238"/>
        <v>167500</v>
      </c>
    </row>
    <row r="510" spans="1:15" s="2" customFormat="1" ht="33" customHeight="1" x14ac:dyDescent="0.2">
      <c r="A510" s="36"/>
      <c r="B510" s="39"/>
      <c r="C510" s="14" t="s">
        <v>19</v>
      </c>
      <c r="D510" s="5">
        <f t="shared" ref="D510:D578" si="239">SUM(E510:O510)</f>
        <v>883274.51</v>
      </c>
      <c r="E510" s="5">
        <f t="shared" si="235"/>
        <v>45015</v>
      </c>
      <c r="F510" s="5">
        <f t="shared" si="235"/>
        <v>0</v>
      </c>
      <c r="G510" s="5">
        <f t="shared" si="235"/>
        <v>3279</v>
      </c>
      <c r="H510" s="5">
        <f t="shared" si="235"/>
        <v>34800.58</v>
      </c>
      <c r="I510" s="5">
        <f t="shared" si="235"/>
        <v>54560.1</v>
      </c>
      <c r="J510" s="5">
        <f t="shared" ref="J510" si="240">J515+J520+J525+J530+J535+J540+J555+J545+J550</f>
        <v>114984.5</v>
      </c>
      <c r="K510" s="5">
        <f t="shared" si="238"/>
        <v>48220.59</v>
      </c>
      <c r="L510" s="5">
        <f t="shared" si="238"/>
        <v>258697.22</v>
      </c>
      <c r="M510" s="5">
        <f>M515+M520+M525+M530+M535+M540+M555+M545+M550</f>
        <v>187867.5</v>
      </c>
      <c r="N510" s="5">
        <f t="shared" si="238"/>
        <v>64126.22</v>
      </c>
      <c r="O510" s="5">
        <f>O515+O520+O525+O530+O535+O540+O555+O545+O550</f>
        <v>71723.8</v>
      </c>
    </row>
    <row r="511" spans="1:15" s="2" customFormat="1" ht="21" customHeight="1" x14ac:dyDescent="0.2">
      <c r="A511" s="37"/>
      <c r="B511" s="40"/>
      <c r="C511" s="14" t="s">
        <v>9</v>
      </c>
      <c r="D511" s="5">
        <f t="shared" si="239"/>
        <v>0</v>
      </c>
      <c r="E511" s="5">
        <f t="shared" si="235"/>
        <v>0</v>
      </c>
      <c r="F511" s="5">
        <f t="shared" si="235"/>
        <v>0</v>
      </c>
      <c r="G511" s="5">
        <f t="shared" si="235"/>
        <v>0</v>
      </c>
      <c r="H511" s="5">
        <f t="shared" si="235"/>
        <v>0</v>
      </c>
      <c r="I511" s="5">
        <f t="shared" si="235"/>
        <v>0</v>
      </c>
      <c r="J511" s="5">
        <f t="shared" ref="J511" si="241">J516+J521+J526+J531+J536+J541+J556+J546+J551</f>
        <v>0</v>
      </c>
      <c r="K511" s="5">
        <f t="shared" si="238"/>
        <v>0</v>
      </c>
      <c r="L511" s="5">
        <f t="shared" si="238"/>
        <v>0</v>
      </c>
      <c r="M511" s="5">
        <f t="shared" si="238"/>
        <v>0</v>
      </c>
      <c r="N511" s="5">
        <f t="shared" si="238"/>
        <v>0</v>
      </c>
      <c r="O511" s="5">
        <f t="shared" si="238"/>
        <v>0</v>
      </c>
    </row>
    <row r="512" spans="1:15" s="3" customFormat="1" ht="20.25" customHeight="1" x14ac:dyDescent="0.2">
      <c r="A512" s="35" t="s">
        <v>197</v>
      </c>
      <c r="B512" s="38" t="s">
        <v>285</v>
      </c>
      <c r="C512" s="14" t="s">
        <v>4</v>
      </c>
      <c r="D512" s="5">
        <f t="shared" si="239"/>
        <v>199945.85</v>
      </c>
      <c r="E512" s="5">
        <f>E513+E514+E515+E516</f>
        <v>4843</v>
      </c>
      <c r="F512" s="5">
        <f t="shared" ref="F512:O512" si="242">F513+F514+F515+F516</f>
        <v>0</v>
      </c>
      <c r="G512" s="5">
        <f t="shared" si="242"/>
        <v>10279</v>
      </c>
      <c r="H512" s="5">
        <f t="shared" si="242"/>
        <v>166397.07999999999</v>
      </c>
      <c r="I512" s="5">
        <f t="shared" si="242"/>
        <v>18426.77</v>
      </c>
      <c r="J512" s="5">
        <f t="shared" si="242"/>
        <v>0</v>
      </c>
      <c r="K512" s="5">
        <f t="shared" si="242"/>
        <v>0</v>
      </c>
      <c r="L512" s="5">
        <f t="shared" si="242"/>
        <v>0</v>
      </c>
      <c r="M512" s="5">
        <f t="shared" si="242"/>
        <v>0</v>
      </c>
      <c r="N512" s="5">
        <f t="shared" si="242"/>
        <v>0</v>
      </c>
      <c r="O512" s="5">
        <f t="shared" si="242"/>
        <v>0</v>
      </c>
    </row>
    <row r="513" spans="1:15" s="3" customFormat="1" ht="20.25" customHeight="1" x14ac:dyDescent="0.2">
      <c r="A513" s="36"/>
      <c r="B513" s="39"/>
      <c r="C513" s="14" t="s">
        <v>2</v>
      </c>
      <c r="D513" s="5">
        <f t="shared" si="239"/>
        <v>79215.8</v>
      </c>
      <c r="E513" s="5"/>
      <c r="F513" s="5"/>
      <c r="G513" s="5"/>
      <c r="H513" s="5">
        <v>79215.8</v>
      </c>
      <c r="I513" s="5"/>
      <c r="J513" s="5"/>
      <c r="K513" s="5"/>
      <c r="L513" s="14"/>
      <c r="M513" s="14"/>
      <c r="N513" s="14"/>
      <c r="O513" s="14"/>
    </row>
    <row r="514" spans="1:15" s="3" customFormat="1" ht="21.75" customHeight="1" x14ac:dyDescent="0.2">
      <c r="A514" s="36"/>
      <c r="B514" s="39"/>
      <c r="C514" s="14" t="s">
        <v>3</v>
      </c>
      <c r="D514" s="5">
        <f t="shared" si="239"/>
        <v>75530.47</v>
      </c>
      <c r="E514" s="5"/>
      <c r="F514" s="5"/>
      <c r="G514" s="5">
        <v>7000</v>
      </c>
      <c r="H514" s="5">
        <v>59980.7</v>
      </c>
      <c r="I514" s="5">
        <v>8549.77</v>
      </c>
      <c r="J514" s="5"/>
      <c r="K514" s="5"/>
      <c r="L514" s="14"/>
      <c r="M514" s="14"/>
      <c r="N514" s="14"/>
      <c r="O514" s="14"/>
    </row>
    <row r="515" spans="1:15" s="3" customFormat="1" ht="31.5" customHeight="1" x14ac:dyDescent="0.2">
      <c r="A515" s="36"/>
      <c r="B515" s="39"/>
      <c r="C515" s="14" t="s">
        <v>19</v>
      </c>
      <c r="D515" s="5">
        <f t="shared" si="239"/>
        <v>45199.58</v>
      </c>
      <c r="E515" s="5">
        <v>4843</v>
      </c>
      <c r="F515" s="5"/>
      <c r="G515" s="5">
        <v>3279</v>
      </c>
      <c r="H515" s="5">
        <v>27200.58</v>
      </c>
      <c r="I515" s="5">
        <v>9877</v>
      </c>
      <c r="J515" s="5"/>
      <c r="K515" s="5"/>
      <c r="L515" s="14"/>
      <c r="M515" s="14"/>
      <c r="N515" s="14"/>
      <c r="O515" s="14"/>
    </row>
    <row r="516" spans="1:15" s="3" customFormat="1" ht="15.75" customHeight="1" x14ac:dyDescent="0.2">
      <c r="A516" s="37"/>
      <c r="B516" s="40"/>
      <c r="C516" s="14" t="s">
        <v>9</v>
      </c>
      <c r="D516" s="5">
        <f t="shared" si="239"/>
        <v>0</v>
      </c>
      <c r="E516" s="5"/>
      <c r="F516" s="5"/>
      <c r="G516" s="5"/>
      <c r="H516" s="5"/>
      <c r="I516" s="5"/>
      <c r="J516" s="5"/>
      <c r="K516" s="5"/>
      <c r="L516" s="14"/>
      <c r="M516" s="14"/>
      <c r="N516" s="14"/>
      <c r="O516" s="14"/>
    </row>
    <row r="517" spans="1:15" s="3" customFormat="1" ht="24.75" customHeight="1" x14ac:dyDescent="0.2">
      <c r="A517" s="35" t="s">
        <v>198</v>
      </c>
      <c r="B517" s="38" t="s">
        <v>59</v>
      </c>
      <c r="C517" s="14" t="s">
        <v>4</v>
      </c>
      <c r="D517" s="5">
        <f t="shared" si="239"/>
        <v>83419</v>
      </c>
      <c r="E517" s="5">
        <f>E518+E519+E520+E521</f>
        <v>83419</v>
      </c>
      <c r="F517" s="5">
        <f t="shared" ref="F517:O517" si="243">F518+F519+F520+F521</f>
        <v>0</v>
      </c>
      <c r="G517" s="5">
        <f t="shared" si="243"/>
        <v>0</v>
      </c>
      <c r="H517" s="5">
        <f t="shared" si="243"/>
        <v>0</v>
      </c>
      <c r="I517" s="5">
        <f t="shared" si="243"/>
        <v>0</v>
      </c>
      <c r="J517" s="5">
        <f t="shared" si="243"/>
        <v>0</v>
      </c>
      <c r="K517" s="5">
        <f t="shared" si="243"/>
        <v>0</v>
      </c>
      <c r="L517" s="5">
        <f t="shared" si="243"/>
        <v>0</v>
      </c>
      <c r="M517" s="5">
        <f t="shared" si="243"/>
        <v>0</v>
      </c>
      <c r="N517" s="5">
        <f t="shared" si="243"/>
        <v>0</v>
      </c>
      <c r="O517" s="5">
        <f t="shared" si="243"/>
        <v>0</v>
      </c>
    </row>
    <row r="518" spans="1:15" s="3" customFormat="1" ht="25.5" customHeight="1" x14ac:dyDescent="0.2">
      <c r="A518" s="36"/>
      <c r="B518" s="39"/>
      <c r="C518" s="14" t="s">
        <v>2</v>
      </c>
      <c r="D518" s="5">
        <f t="shared" si="239"/>
        <v>0</v>
      </c>
      <c r="E518" s="5"/>
      <c r="F518" s="5"/>
      <c r="G518" s="5"/>
      <c r="H518" s="5"/>
      <c r="I518" s="5"/>
      <c r="J518" s="5"/>
      <c r="K518" s="5"/>
      <c r="L518" s="14"/>
      <c r="M518" s="14"/>
      <c r="N518" s="14"/>
      <c r="O518" s="14"/>
    </row>
    <row r="519" spans="1:15" s="3" customFormat="1" ht="21.75" customHeight="1" x14ac:dyDescent="0.2">
      <c r="A519" s="36"/>
      <c r="B519" s="39"/>
      <c r="C519" s="14" t="s">
        <v>3</v>
      </c>
      <c r="D519" s="5">
        <f t="shared" si="239"/>
        <v>43247</v>
      </c>
      <c r="E519" s="5">
        <v>43247</v>
      </c>
      <c r="F519" s="5"/>
      <c r="G519" s="5"/>
      <c r="H519" s="5"/>
      <c r="I519" s="5"/>
      <c r="J519" s="5"/>
      <c r="K519" s="5"/>
      <c r="L519" s="14"/>
      <c r="M519" s="14"/>
      <c r="N519" s="14"/>
      <c r="O519" s="14"/>
    </row>
    <row r="520" spans="1:15" s="3" customFormat="1" ht="30" customHeight="1" x14ac:dyDescent="0.2">
      <c r="A520" s="36"/>
      <c r="B520" s="39"/>
      <c r="C520" s="14" t="s">
        <v>19</v>
      </c>
      <c r="D520" s="5">
        <f t="shared" si="239"/>
        <v>40172</v>
      </c>
      <c r="E520" s="5">
        <f>31964+8208</f>
        <v>40172</v>
      </c>
      <c r="F520" s="5"/>
      <c r="G520" s="5"/>
      <c r="H520" s="5"/>
      <c r="I520" s="5"/>
      <c r="J520" s="5"/>
      <c r="K520" s="5"/>
      <c r="L520" s="14"/>
      <c r="M520" s="14"/>
      <c r="N520" s="14"/>
      <c r="O520" s="14"/>
    </row>
    <row r="521" spans="1:15" s="3" customFormat="1" ht="26.25" customHeight="1" x14ac:dyDescent="0.2">
      <c r="A521" s="37"/>
      <c r="B521" s="40"/>
      <c r="C521" s="14" t="s">
        <v>9</v>
      </c>
      <c r="D521" s="5">
        <f t="shared" si="239"/>
        <v>0</v>
      </c>
      <c r="E521" s="5"/>
      <c r="F521" s="5"/>
      <c r="G521" s="5"/>
      <c r="H521" s="5"/>
      <c r="I521" s="5"/>
      <c r="J521" s="5"/>
      <c r="K521" s="5"/>
      <c r="L521" s="14"/>
      <c r="M521" s="14"/>
      <c r="N521" s="14"/>
      <c r="O521" s="14"/>
    </row>
    <row r="522" spans="1:15" s="3" customFormat="1" ht="26.25" customHeight="1" x14ac:dyDescent="0.2">
      <c r="A522" s="35" t="s">
        <v>199</v>
      </c>
      <c r="B522" s="38" t="s">
        <v>163</v>
      </c>
      <c r="C522" s="14" t="s">
        <v>4</v>
      </c>
      <c r="D522" s="5">
        <f t="shared" si="239"/>
        <v>242737.2</v>
      </c>
      <c r="E522" s="5">
        <f>E523+E524+E525+E526</f>
        <v>0</v>
      </c>
      <c r="F522" s="5">
        <f t="shared" ref="F522:O522" si="244">F523+F524+F525+F526</f>
        <v>0</v>
      </c>
      <c r="G522" s="5">
        <f t="shared" si="244"/>
        <v>0</v>
      </c>
      <c r="H522" s="5">
        <f t="shared" si="244"/>
        <v>3300</v>
      </c>
      <c r="I522" s="5">
        <f t="shared" si="244"/>
        <v>73916.800000000003</v>
      </c>
      <c r="J522" s="5">
        <f t="shared" si="244"/>
        <v>165520.4</v>
      </c>
      <c r="K522" s="5">
        <f t="shared" si="244"/>
        <v>0</v>
      </c>
      <c r="L522" s="5">
        <f t="shared" si="244"/>
        <v>0</v>
      </c>
      <c r="M522" s="5">
        <f t="shared" si="244"/>
        <v>0</v>
      </c>
      <c r="N522" s="5">
        <f t="shared" si="244"/>
        <v>0</v>
      </c>
      <c r="O522" s="5">
        <f t="shared" si="244"/>
        <v>0</v>
      </c>
    </row>
    <row r="523" spans="1:15" s="3" customFormat="1" ht="26.25" customHeight="1" x14ac:dyDescent="0.2">
      <c r="A523" s="36"/>
      <c r="B523" s="39"/>
      <c r="C523" s="14" t="s">
        <v>2</v>
      </c>
      <c r="D523" s="5">
        <f t="shared" si="239"/>
        <v>0</v>
      </c>
      <c r="E523" s="5"/>
      <c r="F523" s="5"/>
      <c r="G523" s="5"/>
      <c r="H523" s="5"/>
      <c r="I523" s="5"/>
      <c r="J523" s="5"/>
      <c r="K523" s="5"/>
      <c r="L523" s="14"/>
      <c r="M523" s="14"/>
      <c r="N523" s="14"/>
      <c r="O523" s="14"/>
    </row>
    <row r="524" spans="1:15" s="3" customFormat="1" ht="20.25" customHeight="1" x14ac:dyDescent="0.2">
      <c r="A524" s="36"/>
      <c r="B524" s="39"/>
      <c r="C524" s="14" t="s">
        <v>3</v>
      </c>
      <c r="D524" s="5">
        <f t="shared" si="239"/>
        <v>169622.3</v>
      </c>
      <c r="E524" s="5"/>
      <c r="F524" s="5"/>
      <c r="G524" s="5"/>
      <c r="H524" s="5"/>
      <c r="I524" s="31">
        <v>51275.3</v>
      </c>
      <c r="J524" s="5">
        <v>118347</v>
      </c>
      <c r="K524" s="5"/>
      <c r="L524" s="14"/>
      <c r="M524" s="14"/>
      <c r="N524" s="14"/>
      <c r="O524" s="14"/>
    </row>
    <row r="525" spans="1:15" s="3" customFormat="1" ht="32.25" customHeight="1" x14ac:dyDescent="0.2">
      <c r="A525" s="36"/>
      <c r="B525" s="39"/>
      <c r="C525" s="14" t="s">
        <v>19</v>
      </c>
      <c r="D525" s="5">
        <f t="shared" si="239"/>
        <v>73114.899999999994</v>
      </c>
      <c r="E525" s="5"/>
      <c r="F525" s="5"/>
      <c r="G525" s="5"/>
      <c r="H525" s="5">
        <v>3300</v>
      </c>
      <c r="I525" s="5">
        <v>22641.5</v>
      </c>
      <c r="J525" s="5">
        <v>47173.4</v>
      </c>
      <c r="K525" s="5"/>
      <c r="L525" s="14"/>
      <c r="M525" s="14"/>
      <c r="N525" s="14"/>
      <c r="O525" s="14"/>
    </row>
    <row r="526" spans="1:15" s="3" customFormat="1" ht="20.25" customHeight="1" x14ac:dyDescent="0.2">
      <c r="A526" s="37"/>
      <c r="B526" s="40"/>
      <c r="C526" s="14" t="s">
        <v>9</v>
      </c>
      <c r="D526" s="5">
        <f t="shared" si="239"/>
        <v>0</v>
      </c>
      <c r="E526" s="5"/>
      <c r="F526" s="5"/>
      <c r="G526" s="5"/>
      <c r="H526" s="5"/>
      <c r="I526" s="5"/>
      <c r="J526" s="5"/>
      <c r="K526" s="5"/>
      <c r="L526" s="14"/>
      <c r="M526" s="14"/>
      <c r="N526" s="14"/>
      <c r="O526" s="14"/>
    </row>
    <row r="527" spans="1:15" s="3" customFormat="1" ht="23.25" customHeight="1" x14ac:dyDescent="0.2">
      <c r="A527" s="35" t="s">
        <v>200</v>
      </c>
      <c r="B527" s="38" t="s">
        <v>164</v>
      </c>
      <c r="C527" s="14" t="s">
        <v>4</v>
      </c>
      <c r="D527" s="5">
        <f t="shared" si="239"/>
        <v>283158.40000000002</v>
      </c>
      <c r="E527" s="5">
        <f>E528+E529+E530+E531</f>
        <v>0</v>
      </c>
      <c r="F527" s="5">
        <f>F528+F529+F530+F531</f>
        <v>0</v>
      </c>
      <c r="G527" s="5">
        <f>G528+G529+G530+G531</f>
        <v>0</v>
      </c>
      <c r="H527" s="5">
        <f>H528+H529+H530+H531</f>
        <v>4300</v>
      </c>
      <c r="I527" s="5">
        <f>I528+I529+I530</f>
        <v>71542.3</v>
      </c>
      <c r="J527" s="5">
        <f t="shared" ref="J527:O527" si="245">J528+J529+J530+J531</f>
        <v>207316.1</v>
      </c>
      <c r="K527" s="5">
        <f t="shared" si="245"/>
        <v>0</v>
      </c>
      <c r="L527" s="5">
        <f t="shared" si="245"/>
        <v>0</v>
      </c>
      <c r="M527" s="5">
        <f t="shared" si="245"/>
        <v>0</v>
      </c>
      <c r="N527" s="5">
        <f t="shared" si="245"/>
        <v>0</v>
      </c>
      <c r="O527" s="5">
        <f t="shared" si="245"/>
        <v>0</v>
      </c>
    </row>
    <row r="528" spans="1:15" s="3" customFormat="1" ht="25.5" customHeight="1" x14ac:dyDescent="0.2">
      <c r="A528" s="36"/>
      <c r="B528" s="39"/>
      <c r="C528" s="14" t="s">
        <v>2</v>
      </c>
      <c r="D528" s="5">
        <f t="shared" si="239"/>
        <v>0</v>
      </c>
      <c r="E528" s="5"/>
      <c r="F528" s="5"/>
      <c r="G528" s="5"/>
      <c r="H528" s="5"/>
      <c r="I528" s="5"/>
      <c r="J528" s="5"/>
      <c r="K528" s="5"/>
      <c r="L528" s="14"/>
      <c r="M528" s="14"/>
      <c r="N528" s="14"/>
      <c r="O528" s="14"/>
    </row>
    <row r="529" spans="1:15" s="3" customFormat="1" ht="20.25" customHeight="1" x14ac:dyDescent="0.2">
      <c r="A529" s="36"/>
      <c r="B529" s="39"/>
      <c r="C529" s="14" t="s">
        <v>3</v>
      </c>
      <c r="D529" s="5">
        <f t="shared" si="239"/>
        <v>197751.7</v>
      </c>
      <c r="E529" s="5"/>
      <c r="F529" s="5"/>
      <c r="G529" s="5"/>
      <c r="H529" s="5"/>
      <c r="I529" s="31">
        <v>49520.7</v>
      </c>
      <c r="J529" s="5">
        <v>148231</v>
      </c>
      <c r="K529" s="5"/>
      <c r="L529" s="14"/>
      <c r="M529" s="14"/>
      <c r="N529" s="14"/>
      <c r="O529" s="14"/>
    </row>
    <row r="530" spans="1:15" s="3" customFormat="1" ht="39.75" customHeight="1" x14ac:dyDescent="0.2">
      <c r="A530" s="36"/>
      <c r="B530" s="39"/>
      <c r="C530" s="14" t="s">
        <v>19</v>
      </c>
      <c r="D530" s="5">
        <f t="shared" si="239"/>
        <v>85406.7</v>
      </c>
      <c r="E530" s="5"/>
      <c r="F530" s="5"/>
      <c r="G530" s="5"/>
      <c r="H530" s="5">
        <v>4300</v>
      </c>
      <c r="I530" s="5">
        <f>21021.6+1000</f>
        <v>22021.599999999999</v>
      </c>
      <c r="J530" s="5">
        <v>59085.1</v>
      </c>
      <c r="K530" s="5"/>
      <c r="L530" s="14"/>
      <c r="M530" s="14"/>
      <c r="N530" s="14"/>
      <c r="O530" s="14"/>
    </row>
    <row r="531" spans="1:15" s="3" customFormat="1" ht="15" x14ac:dyDescent="0.2">
      <c r="A531" s="37"/>
      <c r="B531" s="40"/>
      <c r="C531" s="14" t="s">
        <v>9</v>
      </c>
      <c r="D531" s="5">
        <f t="shared" si="239"/>
        <v>0</v>
      </c>
      <c r="E531" s="5"/>
      <c r="F531" s="5"/>
      <c r="G531" s="5"/>
      <c r="H531" s="5"/>
      <c r="I531" s="5"/>
      <c r="J531" s="5"/>
      <c r="K531" s="5"/>
      <c r="L531" s="14"/>
      <c r="M531" s="14"/>
      <c r="N531" s="14"/>
      <c r="O531" s="14"/>
    </row>
    <row r="532" spans="1:15" s="3" customFormat="1" ht="20.25" customHeight="1" x14ac:dyDescent="0.2">
      <c r="A532" s="35" t="s">
        <v>201</v>
      </c>
      <c r="B532" s="38" t="s">
        <v>173</v>
      </c>
      <c r="C532" s="14" t="s">
        <v>4</v>
      </c>
      <c r="D532" s="5">
        <f t="shared" si="239"/>
        <v>256369.06</v>
      </c>
      <c r="E532" s="5">
        <f t="shared" ref="E532:O532" si="246">E533+E534+E535+E536</f>
        <v>0</v>
      </c>
      <c r="F532" s="5">
        <f t="shared" si="246"/>
        <v>0</v>
      </c>
      <c r="G532" s="5">
        <f t="shared" si="246"/>
        <v>0</v>
      </c>
      <c r="H532" s="5">
        <f t="shared" si="246"/>
        <v>0</v>
      </c>
      <c r="I532" s="5">
        <f t="shared" si="246"/>
        <v>10</v>
      </c>
      <c r="J532" s="5">
        <f t="shared" si="246"/>
        <v>4000</v>
      </c>
      <c r="K532" s="5">
        <f t="shared" si="246"/>
        <v>75707.72</v>
      </c>
      <c r="L532" s="5">
        <f t="shared" si="246"/>
        <v>176651.34</v>
      </c>
      <c r="M532" s="5">
        <f t="shared" si="246"/>
        <v>0</v>
      </c>
      <c r="N532" s="5">
        <f t="shared" si="246"/>
        <v>0</v>
      </c>
      <c r="O532" s="5">
        <f t="shared" si="246"/>
        <v>0</v>
      </c>
    </row>
    <row r="533" spans="1:15" s="3" customFormat="1" ht="20.25" customHeight="1" x14ac:dyDescent="0.2">
      <c r="A533" s="36"/>
      <c r="B533" s="39"/>
      <c r="C533" s="14" t="s">
        <v>2</v>
      </c>
      <c r="D533" s="5">
        <f t="shared" si="239"/>
        <v>0</v>
      </c>
      <c r="E533" s="5"/>
      <c r="F533" s="5"/>
      <c r="G533" s="5"/>
      <c r="H533" s="5"/>
      <c r="I533" s="5"/>
      <c r="J533" s="5"/>
      <c r="K533" s="5"/>
      <c r="L533" s="14"/>
      <c r="M533" s="14"/>
      <c r="N533" s="14"/>
      <c r="O533" s="14"/>
    </row>
    <row r="534" spans="1:15" s="3" customFormat="1" ht="20.25" customHeight="1" x14ac:dyDescent="0.2">
      <c r="A534" s="36"/>
      <c r="B534" s="39"/>
      <c r="C534" s="14" t="s">
        <v>3</v>
      </c>
      <c r="D534" s="5">
        <f t="shared" si="239"/>
        <v>180436.73</v>
      </c>
      <c r="E534" s="5"/>
      <c r="F534" s="5"/>
      <c r="G534" s="5"/>
      <c r="H534" s="5"/>
      <c r="I534" s="5"/>
      <c r="J534" s="5"/>
      <c r="K534" s="5">
        <v>54131.02</v>
      </c>
      <c r="L534" s="14">
        <v>126305.71</v>
      </c>
      <c r="M534" s="14"/>
      <c r="N534" s="14"/>
      <c r="O534" s="14"/>
    </row>
    <row r="535" spans="1:15" s="3" customFormat="1" ht="32.25" customHeight="1" x14ac:dyDescent="0.2">
      <c r="A535" s="36"/>
      <c r="B535" s="39"/>
      <c r="C535" s="14" t="s">
        <v>19</v>
      </c>
      <c r="D535" s="5">
        <f t="shared" si="239"/>
        <v>75932.33</v>
      </c>
      <c r="E535" s="5"/>
      <c r="F535" s="5"/>
      <c r="G535" s="5"/>
      <c r="H535" s="5"/>
      <c r="I535" s="5">
        <v>10</v>
      </c>
      <c r="J535" s="5">
        <v>4000</v>
      </c>
      <c r="K535" s="5">
        <v>21576.7</v>
      </c>
      <c r="L535" s="14">
        <v>50345.63</v>
      </c>
      <c r="M535" s="14"/>
      <c r="N535" s="14"/>
      <c r="O535" s="14"/>
    </row>
    <row r="536" spans="1:15" s="3" customFormat="1" ht="20.25" customHeight="1" x14ac:dyDescent="0.2">
      <c r="A536" s="37"/>
      <c r="B536" s="40"/>
      <c r="C536" s="14" t="s">
        <v>9</v>
      </c>
      <c r="D536" s="5">
        <f t="shared" si="239"/>
        <v>0</v>
      </c>
      <c r="E536" s="5"/>
      <c r="F536" s="5"/>
      <c r="G536" s="5"/>
      <c r="H536" s="5"/>
      <c r="I536" s="5"/>
      <c r="J536" s="5"/>
      <c r="K536" s="5"/>
      <c r="L536" s="14"/>
      <c r="M536" s="14"/>
      <c r="N536" s="14"/>
      <c r="O536" s="14"/>
    </row>
    <row r="537" spans="1:15" s="3" customFormat="1" ht="35.25" customHeight="1" x14ac:dyDescent="0.2">
      <c r="A537" s="35" t="s">
        <v>202</v>
      </c>
      <c r="B537" s="38" t="s">
        <v>174</v>
      </c>
      <c r="C537" s="14" t="s">
        <v>4</v>
      </c>
      <c r="D537" s="5">
        <f t="shared" si="239"/>
        <v>286360.5</v>
      </c>
      <c r="E537" s="5">
        <f t="shared" ref="E537:O537" si="247">E538+E539+E540+E541</f>
        <v>0</v>
      </c>
      <c r="F537" s="5">
        <f t="shared" si="247"/>
        <v>0</v>
      </c>
      <c r="G537" s="5">
        <f t="shared" si="247"/>
        <v>0</v>
      </c>
      <c r="H537" s="5">
        <f t="shared" si="247"/>
        <v>0</v>
      </c>
      <c r="I537" s="5">
        <f t="shared" si="247"/>
        <v>10</v>
      </c>
      <c r="J537" s="5">
        <f t="shared" si="247"/>
        <v>4726</v>
      </c>
      <c r="K537" s="5">
        <f t="shared" si="247"/>
        <v>84487.35</v>
      </c>
      <c r="L537" s="5">
        <f t="shared" si="247"/>
        <v>197137.15</v>
      </c>
      <c r="M537" s="5">
        <f t="shared" si="247"/>
        <v>0</v>
      </c>
      <c r="N537" s="5">
        <f t="shared" si="247"/>
        <v>0</v>
      </c>
      <c r="O537" s="5">
        <f t="shared" si="247"/>
        <v>0</v>
      </c>
    </row>
    <row r="538" spans="1:15" s="3" customFormat="1" ht="20.25" customHeight="1" x14ac:dyDescent="0.2">
      <c r="A538" s="36"/>
      <c r="B538" s="39"/>
      <c r="C538" s="14" t="s">
        <v>2</v>
      </c>
      <c r="D538" s="5">
        <f t="shared" si="239"/>
        <v>0</v>
      </c>
      <c r="E538" s="5"/>
      <c r="F538" s="5"/>
      <c r="G538" s="5"/>
      <c r="H538" s="5"/>
      <c r="I538" s="5"/>
      <c r="J538" s="5"/>
      <c r="K538" s="5"/>
      <c r="L538" s="14"/>
      <c r="M538" s="14"/>
      <c r="N538" s="14"/>
      <c r="O538" s="14"/>
    </row>
    <row r="539" spans="1:15" s="3" customFormat="1" ht="20.25" customHeight="1" x14ac:dyDescent="0.2">
      <c r="A539" s="36"/>
      <c r="B539" s="39"/>
      <c r="C539" s="14" t="s">
        <v>3</v>
      </c>
      <c r="D539" s="5">
        <f t="shared" si="239"/>
        <v>201361.52</v>
      </c>
      <c r="E539" s="5"/>
      <c r="F539" s="5"/>
      <c r="G539" s="5"/>
      <c r="H539" s="5"/>
      <c r="I539" s="5"/>
      <c r="J539" s="5"/>
      <c r="K539" s="5">
        <v>60408.46</v>
      </c>
      <c r="L539" s="14">
        <v>140953.06</v>
      </c>
      <c r="M539" s="14"/>
      <c r="N539" s="14"/>
      <c r="O539" s="14"/>
    </row>
    <row r="540" spans="1:15" s="3" customFormat="1" ht="33" customHeight="1" x14ac:dyDescent="0.2">
      <c r="A540" s="36"/>
      <c r="B540" s="39"/>
      <c r="C540" s="14" t="s">
        <v>19</v>
      </c>
      <c r="D540" s="5">
        <f t="shared" si="239"/>
        <v>84998.98</v>
      </c>
      <c r="E540" s="5"/>
      <c r="F540" s="5"/>
      <c r="G540" s="5"/>
      <c r="H540" s="5"/>
      <c r="I540" s="5">
        <v>10</v>
      </c>
      <c r="J540" s="5">
        <v>4726</v>
      </c>
      <c r="K540" s="5">
        <v>24078.89</v>
      </c>
      <c r="L540" s="14">
        <v>56184.09</v>
      </c>
      <c r="M540" s="14"/>
      <c r="N540" s="14"/>
      <c r="O540" s="14"/>
    </row>
    <row r="541" spans="1:15" s="3" customFormat="1" ht="20.25" customHeight="1" x14ac:dyDescent="0.2">
      <c r="A541" s="37"/>
      <c r="B541" s="40"/>
      <c r="C541" s="14" t="s">
        <v>9</v>
      </c>
      <c r="D541" s="5">
        <f t="shared" si="239"/>
        <v>0</v>
      </c>
      <c r="E541" s="5"/>
      <c r="F541" s="5"/>
      <c r="G541" s="5"/>
      <c r="H541" s="5"/>
      <c r="I541" s="5"/>
      <c r="J541" s="5"/>
      <c r="K541" s="5"/>
      <c r="L541" s="14"/>
      <c r="M541" s="14"/>
      <c r="N541" s="14"/>
      <c r="O541" s="14"/>
    </row>
    <row r="542" spans="1:15" s="3" customFormat="1" ht="35.25" customHeight="1" x14ac:dyDescent="0.2">
      <c r="A542" s="35" t="s">
        <v>203</v>
      </c>
      <c r="B542" s="38" t="s">
        <v>286</v>
      </c>
      <c r="C542" s="14" t="s">
        <v>4</v>
      </c>
      <c r="D542" s="5">
        <f t="shared" si="239"/>
        <v>280000</v>
      </c>
      <c r="E542" s="5">
        <f t="shared" ref="E542:O542" si="248">E543+E544+E545+E546</f>
        <v>0</v>
      </c>
      <c r="F542" s="5">
        <f t="shared" si="248"/>
        <v>0</v>
      </c>
      <c r="G542" s="5">
        <f t="shared" si="248"/>
        <v>0</v>
      </c>
      <c r="H542" s="5">
        <f t="shared" si="248"/>
        <v>0</v>
      </c>
      <c r="I542" s="5">
        <f t="shared" si="248"/>
        <v>0</v>
      </c>
      <c r="J542" s="5">
        <f t="shared" si="248"/>
        <v>0</v>
      </c>
      <c r="K542" s="5">
        <f t="shared" si="248"/>
        <v>0</v>
      </c>
      <c r="L542" s="5">
        <f t="shared" si="248"/>
        <v>84000</v>
      </c>
      <c r="M542" s="5">
        <f t="shared" si="248"/>
        <v>196000</v>
      </c>
      <c r="N542" s="5">
        <f t="shared" si="248"/>
        <v>0</v>
      </c>
      <c r="O542" s="5">
        <f t="shared" si="248"/>
        <v>0</v>
      </c>
    </row>
    <row r="543" spans="1:15" s="3" customFormat="1" ht="20.25" customHeight="1" x14ac:dyDescent="0.2">
      <c r="A543" s="36"/>
      <c r="B543" s="39"/>
      <c r="C543" s="14" t="s">
        <v>2</v>
      </c>
      <c r="D543" s="5">
        <f t="shared" si="239"/>
        <v>0</v>
      </c>
      <c r="E543" s="5"/>
      <c r="F543" s="5"/>
      <c r="G543" s="5"/>
      <c r="H543" s="5"/>
      <c r="I543" s="5"/>
      <c r="J543" s="5"/>
      <c r="K543" s="5"/>
      <c r="L543" s="14"/>
      <c r="M543" s="14"/>
      <c r="N543" s="14"/>
      <c r="O543" s="14"/>
    </row>
    <row r="544" spans="1:15" s="3" customFormat="1" ht="20.25" customHeight="1" x14ac:dyDescent="0.2">
      <c r="A544" s="36"/>
      <c r="B544" s="39"/>
      <c r="C544" s="14" t="s">
        <v>3</v>
      </c>
      <c r="D544" s="5">
        <f t="shared" si="239"/>
        <v>196000</v>
      </c>
      <c r="E544" s="5"/>
      <c r="F544" s="5"/>
      <c r="G544" s="5"/>
      <c r="H544" s="5"/>
      <c r="I544" s="5"/>
      <c r="J544" s="5"/>
      <c r="K544" s="5"/>
      <c r="L544" s="25">
        <v>58800</v>
      </c>
      <c r="M544" s="25">
        <v>137200</v>
      </c>
      <c r="N544" s="25"/>
      <c r="O544" s="14"/>
    </row>
    <row r="545" spans="1:15" s="3" customFormat="1" ht="33" customHeight="1" x14ac:dyDescent="0.2">
      <c r="A545" s="36"/>
      <c r="B545" s="39"/>
      <c r="C545" s="14" t="s">
        <v>19</v>
      </c>
      <c r="D545" s="5">
        <f t="shared" si="239"/>
        <v>84000</v>
      </c>
      <c r="E545" s="5"/>
      <c r="F545" s="5"/>
      <c r="G545" s="5"/>
      <c r="H545" s="5"/>
      <c r="I545" s="5"/>
      <c r="J545" s="5"/>
      <c r="K545" s="5"/>
      <c r="L545" s="25">
        <v>25200</v>
      </c>
      <c r="M545" s="14">
        <v>58800</v>
      </c>
      <c r="N545" s="25"/>
      <c r="O545" s="14"/>
    </row>
    <row r="546" spans="1:15" s="3" customFormat="1" ht="20.25" customHeight="1" x14ac:dyDescent="0.2">
      <c r="A546" s="37"/>
      <c r="B546" s="40"/>
      <c r="C546" s="14" t="s">
        <v>9</v>
      </c>
      <c r="D546" s="5">
        <f t="shared" si="239"/>
        <v>0</v>
      </c>
      <c r="E546" s="5"/>
      <c r="F546" s="5"/>
      <c r="G546" s="5"/>
      <c r="H546" s="5"/>
      <c r="I546" s="5"/>
      <c r="J546" s="5"/>
      <c r="K546" s="5"/>
      <c r="L546" s="14"/>
      <c r="M546" s="14"/>
      <c r="N546" s="14"/>
      <c r="O546" s="14"/>
    </row>
    <row r="547" spans="1:15" s="3" customFormat="1" ht="35.25" customHeight="1" x14ac:dyDescent="0.2">
      <c r="A547" s="35" t="s">
        <v>229</v>
      </c>
      <c r="B547" s="38" t="s">
        <v>283</v>
      </c>
      <c r="C547" s="14" t="s">
        <v>4</v>
      </c>
      <c r="D547" s="5">
        <f t="shared" ref="D547:D551" si="249">SUM(E547:O547)</f>
        <v>470000.02</v>
      </c>
      <c r="E547" s="5">
        <f t="shared" ref="E547:O547" si="250">E548+E549+E550+E551</f>
        <v>0</v>
      </c>
      <c r="F547" s="5">
        <f t="shared" si="250"/>
        <v>0</v>
      </c>
      <c r="G547" s="5">
        <f t="shared" si="250"/>
        <v>0</v>
      </c>
      <c r="H547" s="5">
        <f t="shared" si="250"/>
        <v>0</v>
      </c>
      <c r="I547" s="5">
        <f t="shared" si="250"/>
        <v>0</v>
      </c>
      <c r="J547" s="5">
        <f t="shared" si="250"/>
        <v>0</v>
      </c>
      <c r="K547" s="5">
        <f t="shared" si="250"/>
        <v>0</v>
      </c>
      <c r="L547" s="5">
        <f t="shared" si="250"/>
        <v>0</v>
      </c>
      <c r="M547" s="5">
        <f t="shared" si="250"/>
        <v>7000</v>
      </c>
      <c r="N547" s="5">
        <f t="shared" si="250"/>
        <v>223776.22</v>
      </c>
      <c r="O547" s="5">
        <f t="shared" si="250"/>
        <v>239223.8</v>
      </c>
    </row>
    <row r="548" spans="1:15" s="3" customFormat="1" ht="20.25" customHeight="1" x14ac:dyDescent="0.2">
      <c r="A548" s="36"/>
      <c r="B548" s="39"/>
      <c r="C548" s="14" t="s">
        <v>2</v>
      </c>
      <c r="D548" s="5">
        <f t="shared" si="249"/>
        <v>0</v>
      </c>
      <c r="E548" s="5"/>
      <c r="F548" s="5"/>
      <c r="G548" s="5"/>
      <c r="H548" s="5"/>
      <c r="I548" s="5"/>
      <c r="J548" s="5"/>
      <c r="K548" s="5"/>
      <c r="L548" s="14"/>
      <c r="M548" s="14"/>
      <c r="N548" s="14"/>
      <c r="O548" s="14"/>
    </row>
    <row r="549" spans="1:15" s="3" customFormat="1" ht="20.25" customHeight="1" x14ac:dyDescent="0.2">
      <c r="A549" s="36"/>
      <c r="B549" s="39"/>
      <c r="C549" s="14" t="s">
        <v>3</v>
      </c>
      <c r="D549" s="5">
        <f t="shared" si="249"/>
        <v>332050</v>
      </c>
      <c r="E549" s="5"/>
      <c r="F549" s="5"/>
      <c r="G549" s="5"/>
      <c r="H549" s="5"/>
      <c r="I549" s="5"/>
      <c r="J549" s="5"/>
      <c r="K549" s="5"/>
      <c r="L549" s="25"/>
      <c r="M549" s="25">
        <v>4900</v>
      </c>
      <c r="N549" s="25">
        <v>159650</v>
      </c>
      <c r="O549" s="25">
        <v>167500</v>
      </c>
    </row>
    <row r="550" spans="1:15" s="3" customFormat="1" ht="33" customHeight="1" x14ac:dyDescent="0.2">
      <c r="A550" s="36"/>
      <c r="B550" s="39"/>
      <c r="C550" s="14" t="s">
        <v>19</v>
      </c>
      <c r="D550" s="5">
        <f t="shared" si="249"/>
        <v>137950.01999999999</v>
      </c>
      <c r="E550" s="5"/>
      <c r="F550" s="5"/>
      <c r="G550" s="5"/>
      <c r="H550" s="5"/>
      <c r="I550" s="5"/>
      <c r="J550" s="5"/>
      <c r="K550" s="5"/>
      <c r="L550" s="25"/>
      <c r="M550" s="25">
        <v>2100</v>
      </c>
      <c r="N550" s="25">
        <f>223776.22-N549</f>
        <v>64126.22</v>
      </c>
      <c r="O550" s="25">
        <f>239223.8-O549</f>
        <v>71723.8</v>
      </c>
    </row>
    <row r="551" spans="1:15" s="3" customFormat="1" ht="20.25" customHeight="1" x14ac:dyDescent="0.2">
      <c r="A551" s="37"/>
      <c r="B551" s="40"/>
      <c r="C551" s="14" t="s">
        <v>9</v>
      </c>
      <c r="D551" s="5">
        <f t="shared" si="249"/>
        <v>0</v>
      </c>
      <c r="E551" s="5"/>
      <c r="F551" s="5"/>
      <c r="G551" s="5"/>
      <c r="H551" s="5"/>
      <c r="I551" s="5"/>
      <c r="J551" s="5"/>
      <c r="K551" s="5"/>
      <c r="L551" s="14"/>
      <c r="M551" s="14"/>
      <c r="N551" s="14"/>
      <c r="O551" s="14"/>
    </row>
    <row r="552" spans="1:15" s="3" customFormat="1" ht="20.25" customHeight="1" x14ac:dyDescent="0.2">
      <c r="A552" s="35" t="s">
        <v>282</v>
      </c>
      <c r="B552" s="38" t="s">
        <v>309</v>
      </c>
      <c r="C552" s="14" t="s">
        <v>4</v>
      </c>
      <c r="D552" s="5">
        <f t="shared" si="239"/>
        <v>900000</v>
      </c>
      <c r="E552" s="5" t="s">
        <v>272</v>
      </c>
      <c r="F552" s="5">
        <f t="shared" ref="F552:O552" si="251">F553+F554+F555+F556</f>
        <v>0</v>
      </c>
      <c r="G552" s="5">
        <f t="shared" si="251"/>
        <v>0</v>
      </c>
      <c r="H552" s="5">
        <f t="shared" si="251"/>
        <v>0</v>
      </c>
      <c r="I552" s="5">
        <f t="shared" si="251"/>
        <v>0</v>
      </c>
      <c r="J552" s="5">
        <f t="shared" si="251"/>
        <v>0</v>
      </c>
      <c r="K552" s="5">
        <f t="shared" si="251"/>
        <v>9000</v>
      </c>
      <c r="L552" s="5">
        <f t="shared" si="251"/>
        <v>445500</v>
      </c>
      <c r="M552" s="5">
        <f t="shared" si="251"/>
        <v>445500</v>
      </c>
      <c r="N552" s="5">
        <f t="shared" si="251"/>
        <v>0</v>
      </c>
      <c r="O552" s="5">
        <f t="shared" si="251"/>
        <v>0</v>
      </c>
    </row>
    <row r="553" spans="1:15" s="3" customFormat="1" ht="20.25" customHeight="1" x14ac:dyDescent="0.2">
      <c r="A553" s="36"/>
      <c r="B553" s="39"/>
      <c r="C553" s="14" t="s">
        <v>2</v>
      </c>
      <c r="D553" s="5">
        <f t="shared" si="239"/>
        <v>0</v>
      </c>
      <c r="E553" s="5"/>
      <c r="F553" s="5"/>
      <c r="G553" s="5"/>
      <c r="H553" s="5"/>
      <c r="I553" s="5"/>
      <c r="J553" s="5"/>
      <c r="K553" s="5"/>
      <c r="L553" s="14"/>
      <c r="M553" s="14"/>
      <c r="N553" s="14"/>
      <c r="O553" s="14"/>
    </row>
    <row r="554" spans="1:15" s="3" customFormat="1" ht="20.25" customHeight="1" x14ac:dyDescent="0.2">
      <c r="A554" s="36"/>
      <c r="B554" s="39"/>
      <c r="C554" s="14" t="s">
        <v>3</v>
      </c>
      <c r="D554" s="5">
        <f t="shared" si="239"/>
        <v>643500</v>
      </c>
      <c r="E554" s="5"/>
      <c r="F554" s="5"/>
      <c r="G554" s="5"/>
      <c r="H554" s="5"/>
      <c r="I554" s="5"/>
      <c r="J554" s="5"/>
      <c r="K554" s="5">
        <v>6435</v>
      </c>
      <c r="L554" s="14">
        <v>318532.5</v>
      </c>
      <c r="M554" s="14">
        <v>318532.5</v>
      </c>
      <c r="N554" s="14"/>
      <c r="O554" s="14"/>
    </row>
    <row r="555" spans="1:15" s="3" customFormat="1" ht="28.5" customHeight="1" x14ac:dyDescent="0.2">
      <c r="A555" s="36"/>
      <c r="B555" s="39"/>
      <c r="C555" s="14" t="s">
        <v>19</v>
      </c>
      <c r="D555" s="5">
        <f t="shared" si="239"/>
        <v>256500</v>
      </c>
      <c r="E555" s="5"/>
      <c r="F555" s="5"/>
      <c r="G555" s="5"/>
      <c r="H555" s="5"/>
      <c r="I555" s="5"/>
      <c r="J555" s="5"/>
      <c r="K555" s="5">
        <v>2565</v>
      </c>
      <c r="L555" s="14">
        <v>126967.5</v>
      </c>
      <c r="M555" s="14">
        <v>126967.5</v>
      </c>
      <c r="N555" s="14"/>
      <c r="O555" s="14"/>
    </row>
    <row r="556" spans="1:15" s="3" customFormat="1" ht="28.5" customHeight="1" x14ac:dyDescent="0.2">
      <c r="A556" s="37"/>
      <c r="B556" s="40"/>
      <c r="C556" s="14" t="s">
        <v>9</v>
      </c>
      <c r="D556" s="5">
        <f t="shared" si="239"/>
        <v>0</v>
      </c>
      <c r="E556" s="5"/>
      <c r="F556" s="5"/>
      <c r="G556" s="5"/>
      <c r="H556" s="5"/>
      <c r="I556" s="5"/>
      <c r="J556" s="5"/>
      <c r="K556" s="5"/>
      <c r="L556" s="14"/>
      <c r="M556" s="14"/>
      <c r="N556" s="14"/>
      <c r="O556" s="14"/>
    </row>
    <row r="557" spans="1:15" s="3" customFormat="1" ht="28.5" customHeight="1" x14ac:dyDescent="0.2">
      <c r="A557" s="35" t="s">
        <v>133</v>
      </c>
      <c r="B557" s="38" t="s">
        <v>271</v>
      </c>
      <c r="C557" s="14" t="s">
        <v>4</v>
      </c>
      <c r="D557" s="5">
        <f t="shared" si="239"/>
        <v>250000</v>
      </c>
      <c r="E557" s="5">
        <f>E558+E559+E560+E561</f>
        <v>0</v>
      </c>
      <c r="F557" s="5">
        <f t="shared" ref="F557:O557" si="252">F558+F559+F560+F561</f>
        <v>0</v>
      </c>
      <c r="G557" s="5">
        <f t="shared" si="252"/>
        <v>0</v>
      </c>
      <c r="H557" s="5">
        <f t="shared" si="252"/>
        <v>0</v>
      </c>
      <c r="I557" s="5">
        <f t="shared" si="252"/>
        <v>0</v>
      </c>
      <c r="J557" s="5">
        <f t="shared" si="252"/>
        <v>0</v>
      </c>
      <c r="K557" s="5">
        <f t="shared" si="252"/>
        <v>250000</v>
      </c>
      <c r="L557" s="5">
        <f t="shared" si="252"/>
        <v>0</v>
      </c>
      <c r="M557" s="5">
        <f t="shared" si="252"/>
        <v>0</v>
      </c>
      <c r="N557" s="5">
        <f t="shared" si="252"/>
        <v>0</v>
      </c>
      <c r="O557" s="5">
        <f t="shared" si="252"/>
        <v>0</v>
      </c>
    </row>
    <row r="558" spans="1:15" s="3" customFormat="1" ht="28.5" customHeight="1" x14ac:dyDescent="0.2">
      <c r="A558" s="36"/>
      <c r="B558" s="39"/>
      <c r="C558" s="14" t="s">
        <v>2</v>
      </c>
      <c r="D558" s="5">
        <f t="shared" si="239"/>
        <v>0</v>
      </c>
      <c r="E558" s="5">
        <f>E563</f>
        <v>0</v>
      </c>
      <c r="F558" s="5">
        <f t="shared" ref="F558:O558" si="253">F563</f>
        <v>0</v>
      </c>
      <c r="G558" s="5">
        <f t="shared" si="253"/>
        <v>0</v>
      </c>
      <c r="H558" s="5">
        <f t="shared" si="253"/>
        <v>0</v>
      </c>
      <c r="I558" s="5">
        <f t="shared" si="253"/>
        <v>0</v>
      </c>
      <c r="J558" s="5">
        <f t="shared" ref="J558" si="254">J563</f>
        <v>0</v>
      </c>
      <c r="K558" s="5">
        <f t="shared" si="253"/>
        <v>0</v>
      </c>
      <c r="L558" s="5">
        <f t="shared" si="253"/>
        <v>0</v>
      </c>
      <c r="M558" s="5">
        <f t="shared" si="253"/>
        <v>0</v>
      </c>
      <c r="N558" s="5">
        <f t="shared" si="253"/>
        <v>0</v>
      </c>
      <c r="O558" s="5">
        <f t="shared" si="253"/>
        <v>0</v>
      </c>
    </row>
    <row r="559" spans="1:15" s="3" customFormat="1" ht="28.5" customHeight="1" x14ac:dyDescent="0.2">
      <c r="A559" s="36"/>
      <c r="B559" s="39"/>
      <c r="C559" s="14" t="s">
        <v>3</v>
      </c>
      <c r="D559" s="5">
        <f t="shared" si="239"/>
        <v>178750</v>
      </c>
      <c r="E559" s="5">
        <f t="shared" ref="E559:O561" si="255">E564</f>
        <v>0</v>
      </c>
      <c r="F559" s="5">
        <f t="shared" si="255"/>
        <v>0</v>
      </c>
      <c r="G559" s="5">
        <f t="shared" si="255"/>
        <v>0</v>
      </c>
      <c r="H559" s="5">
        <f t="shared" si="255"/>
        <v>0</v>
      </c>
      <c r="I559" s="5">
        <f t="shared" si="255"/>
        <v>0</v>
      </c>
      <c r="J559" s="5">
        <f t="shared" ref="J559" si="256">J564</f>
        <v>0</v>
      </c>
      <c r="K559" s="5">
        <f t="shared" si="255"/>
        <v>178750</v>
      </c>
      <c r="L559" s="5">
        <f t="shared" si="255"/>
        <v>0</v>
      </c>
      <c r="M559" s="5">
        <f t="shared" si="255"/>
        <v>0</v>
      </c>
      <c r="N559" s="5">
        <f t="shared" si="255"/>
        <v>0</v>
      </c>
      <c r="O559" s="5">
        <f t="shared" si="255"/>
        <v>0</v>
      </c>
    </row>
    <row r="560" spans="1:15" s="3" customFormat="1" ht="28.5" customHeight="1" x14ac:dyDescent="0.2">
      <c r="A560" s="36"/>
      <c r="B560" s="39"/>
      <c r="C560" s="14" t="s">
        <v>19</v>
      </c>
      <c r="D560" s="5">
        <f t="shared" si="239"/>
        <v>71250</v>
      </c>
      <c r="E560" s="5">
        <f t="shared" si="255"/>
        <v>0</v>
      </c>
      <c r="F560" s="5">
        <f t="shared" si="255"/>
        <v>0</v>
      </c>
      <c r="G560" s="5">
        <f t="shared" si="255"/>
        <v>0</v>
      </c>
      <c r="H560" s="5">
        <f t="shared" si="255"/>
        <v>0</v>
      </c>
      <c r="I560" s="5">
        <f t="shared" si="255"/>
        <v>0</v>
      </c>
      <c r="J560" s="5">
        <f t="shared" ref="J560" si="257">J565</f>
        <v>0</v>
      </c>
      <c r="K560" s="5">
        <f t="shared" si="255"/>
        <v>71250</v>
      </c>
      <c r="L560" s="5">
        <f t="shared" si="255"/>
        <v>0</v>
      </c>
      <c r="M560" s="5">
        <f t="shared" si="255"/>
        <v>0</v>
      </c>
      <c r="N560" s="5">
        <f t="shared" si="255"/>
        <v>0</v>
      </c>
      <c r="O560" s="5">
        <f t="shared" si="255"/>
        <v>0</v>
      </c>
    </row>
    <row r="561" spans="1:15" s="3" customFormat="1" ht="28.5" customHeight="1" x14ac:dyDescent="0.2">
      <c r="A561" s="37"/>
      <c r="B561" s="40"/>
      <c r="C561" s="14" t="s">
        <v>9</v>
      </c>
      <c r="D561" s="5">
        <f t="shared" si="239"/>
        <v>0</v>
      </c>
      <c r="E561" s="5">
        <f t="shared" si="255"/>
        <v>0</v>
      </c>
      <c r="F561" s="5">
        <f t="shared" si="255"/>
        <v>0</v>
      </c>
      <c r="G561" s="5">
        <f t="shared" si="255"/>
        <v>0</v>
      </c>
      <c r="H561" s="5">
        <f t="shared" si="255"/>
        <v>0</v>
      </c>
      <c r="I561" s="5">
        <f t="shared" si="255"/>
        <v>0</v>
      </c>
      <c r="J561" s="5">
        <f t="shared" ref="J561" si="258">J566</f>
        <v>0</v>
      </c>
      <c r="K561" s="5">
        <f t="shared" si="255"/>
        <v>0</v>
      </c>
      <c r="L561" s="5">
        <f t="shared" si="255"/>
        <v>0</v>
      </c>
      <c r="M561" s="5">
        <f t="shared" si="255"/>
        <v>0</v>
      </c>
      <c r="N561" s="5">
        <f t="shared" si="255"/>
        <v>0</v>
      </c>
      <c r="O561" s="5">
        <f t="shared" si="255"/>
        <v>0</v>
      </c>
    </row>
    <row r="562" spans="1:15" s="3" customFormat="1" ht="28.5" customHeight="1" x14ac:dyDescent="0.2">
      <c r="A562" s="35" t="s">
        <v>207</v>
      </c>
      <c r="B562" s="38" t="s">
        <v>208</v>
      </c>
      <c r="C562" s="14" t="s">
        <v>4</v>
      </c>
      <c r="D562" s="5">
        <f t="shared" si="239"/>
        <v>250000</v>
      </c>
      <c r="E562" s="5">
        <f t="shared" ref="E562:O562" si="259">E563+E564+E565+E566</f>
        <v>0</v>
      </c>
      <c r="F562" s="5">
        <f t="shared" si="259"/>
        <v>0</v>
      </c>
      <c r="G562" s="5">
        <f t="shared" si="259"/>
        <v>0</v>
      </c>
      <c r="H562" s="5">
        <f t="shared" si="259"/>
        <v>0</v>
      </c>
      <c r="I562" s="5">
        <f t="shared" si="259"/>
        <v>0</v>
      </c>
      <c r="J562" s="5">
        <f t="shared" si="259"/>
        <v>0</v>
      </c>
      <c r="K562" s="5">
        <f t="shared" si="259"/>
        <v>250000</v>
      </c>
      <c r="L562" s="5">
        <f t="shared" si="259"/>
        <v>0</v>
      </c>
      <c r="M562" s="5">
        <f t="shared" si="259"/>
        <v>0</v>
      </c>
      <c r="N562" s="5">
        <f t="shared" si="259"/>
        <v>0</v>
      </c>
      <c r="O562" s="5">
        <f t="shared" si="259"/>
        <v>0</v>
      </c>
    </row>
    <row r="563" spans="1:15" s="3" customFormat="1" ht="28.5" customHeight="1" x14ac:dyDescent="0.2">
      <c r="A563" s="36"/>
      <c r="B563" s="39"/>
      <c r="C563" s="14" t="s">
        <v>2</v>
      </c>
      <c r="D563" s="5">
        <f t="shared" si="239"/>
        <v>0</v>
      </c>
      <c r="E563" s="5"/>
      <c r="F563" s="5"/>
      <c r="G563" s="5"/>
      <c r="H563" s="5"/>
      <c r="I563" s="5"/>
      <c r="J563" s="5"/>
      <c r="K563" s="5"/>
      <c r="L563" s="14"/>
      <c r="M563" s="14"/>
      <c r="N563" s="14"/>
      <c r="O563" s="14"/>
    </row>
    <row r="564" spans="1:15" s="3" customFormat="1" ht="28.5" customHeight="1" x14ac:dyDescent="0.2">
      <c r="A564" s="36"/>
      <c r="B564" s="39"/>
      <c r="C564" s="14" t="s">
        <v>3</v>
      </c>
      <c r="D564" s="5">
        <f t="shared" si="239"/>
        <v>178750</v>
      </c>
      <c r="E564" s="5"/>
      <c r="F564" s="5"/>
      <c r="G564" s="5"/>
      <c r="H564" s="5"/>
      <c r="I564" s="5"/>
      <c r="J564" s="5"/>
      <c r="K564" s="5">
        <v>178750</v>
      </c>
      <c r="L564" s="14"/>
      <c r="M564" s="14"/>
      <c r="N564" s="14"/>
      <c r="O564" s="14"/>
    </row>
    <row r="565" spans="1:15" s="3" customFormat="1" ht="45" customHeight="1" x14ac:dyDescent="0.2">
      <c r="A565" s="36"/>
      <c r="B565" s="39"/>
      <c r="C565" s="14" t="s">
        <v>19</v>
      </c>
      <c r="D565" s="5">
        <f t="shared" si="239"/>
        <v>71250</v>
      </c>
      <c r="E565" s="5"/>
      <c r="F565" s="5"/>
      <c r="G565" s="5"/>
      <c r="H565" s="5"/>
      <c r="I565" s="5"/>
      <c r="J565" s="5"/>
      <c r="K565" s="5">
        <v>71250</v>
      </c>
      <c r="L565" s="14"/>
      <c r="M565" s="14"/>
      <c r="N565" s="14"/>
      <c r="O565" s="14"/>
    </row>
    <row r="566" spans="1:15" s="3" customFormat="1" ht="39" customHeight="1" x14ac:dyDescent="0.2">
      <c r="A566" s="37"/>
      <c r="B566" s="40"/>
      <c r="C566" s="14" t="s">
        <v>9</v>
      </c>
      <c r="D566" s="5">
        <f t="shared" si="239"/>
        <v>0</v>
      </c>
      <c r="E566" s="5"/>
      <c r="F566" s="5"/>
      <c r="G566" s="5"/>
      <c r="H566" s="5"/>
      <c r="I566" s="5"/>
      <c r="J566" s="5"/>
      <c r="K566" s="5"/>
      <c r="L566" s="14"/>
      <c r="M566" s="14"/>
      <c r="N566" s="14"/>
      <c r="O566" s="14"/>
    </row>
    <row r="567" spans="1:15" s="3" customFormat="1" ht="28.5" customHeight="1" x14ac:dyDescent="0.2">
      <c r="A567" s="35" t="s">
        <v>149</v>
      </c>
      <c r="B567" s="38" t="s">
        <v>148</v>
      </c>
      <c r="C567" s="14" t="s">
        <v>4</v>
      </c>
      <c r="D567" s="5">
        <f t="shared" si="239"/>
        <v>44191.9</v>
      </c>
      <c r="E567" s="5">
        <f>E568+E569+E570+E571</f>
        <v>0</v>
      </c>
      <c r="F567" s="5">
        <f t="shared" ref="F567:O567" si="260">F568+F569+F570+F571</f>
        <v>0</v>
      </c>
      <c r="G567" s="5">
        <f t="shared" si="260"/>
        <v>0</v>
      </c>
      <c r="H567" s="5">
        <f t="shared" si="260"/>
        <v>44191.9</v>
      </c>
      <c r="I567" s="5">
        <f t="shared" si="260"/>
        <v>0</v>
      </c>
      <c r="J567" s="5">
        <f t="shared" si="260"/>
        <v>0</v>
      </c>
      <c r="K567" s="5">
        <f t="shared" si="260"/>
        <v>0</v>
      </c>
      <c r="L567" s="5">
        <f t="shared" si="260"/>
        <v>0</v>
      </c>
      <c r="M567" s="5">
        <f t="shared" si="260"/>
        <v>0</v>
      </c>
      <c r="N567" s="5">
        <f t="shared" si="260"/>
        <v>0</v>
      </c>
      <c r="O567" s="5">
        <f t="shared" si="260"/>
        <v>0</v>
      </c>
    </row>
    <row r="568" spans="1:15" s="3" customFormat="1" ht="28.5" customHeight="1" x14ac:dyDescent="0.2">
      <c r="A568" s="36"/>
      <c r="B568" s="39"/>
      <c r="C568" s="14" t="s">
        <v>2</v>
      </c>
      <c r="D568" s="5">
        <f t="shared" si="239"/>
        <v>0</v>
      </c>
      <c r="E568" s="5"/>
      <c r="F568" s="5"/>
      <c r="G568" s="5"/>
      <c r="H568" s="5"/>
      <c r="I568" s="5"/>
      <c r="J568" s="5"/>
      <c r="K568" s="5"/>
      <c r="L568" s="14"/>
      <c r="M568" s="14"/>
      <c r="N568" s="14"/>
      <c r="O568" s="14"/>
    </row>
    <row r="569" spans="1:15" s="3" customFormat="1" ht="18.75" customHeight="1" x14ac:dyDescent="0.2">
      <c r="A569" s="36"/>
      <c r="B569" s="39"/>
      <c r="C569" s="14" t="s">
        <v>3</v>
      </c>
      <c r="D569" s="5">
        <f t="shared" si="239"/>
        <v>0</v>
      </c>
      <c r="E569" s="5"/>
      <c r="F569" s="5"/>
      <c r="G569" s="5"/>
      <c r="H569" s="5"/>
      <c r="I569" s="5"/>
      <c r="J569" s="5"/>
      <c r="K569" s="5"/>
      <c r="L569" s="14"/>
      <c r="M569" s="14"/>
      <c r="N569" s="14"/>
      <c r="O569" s="14"/>
    </row>
    <row r="570" spans="1:15" s="3" customFormat="1" ht="28.5" customHeight="1" x14ac:dyDescent="0.2">
      <c r="A570" s="36"/>
      <c r="B570" s="39"/>
      <c r="C570" s="14" t="s">
        <v>19</v>
      </c>
      <c r="D570" s="5">
        <f t="shared" si="239"/>
        <v>44191.9</v>
      </c>
      <c r="E570" s="5"/>
      <c r="F570" s="5"/>
      <c r="G570" s="5"/>
      <c r="H570" s="5">
        <v>44191.9</v>
      </c>
      <c r="I570" s="5"/>
      <c r="J570" s="5"/>
      <c r="K570" s="5"/>
      <c r="L570" s="14"/>
      <c r="M570" s="14"/>
      <c r="N570" s="14"/>
      <c r="O570" s="14"/>
    </row>
    <row r="571" spans="1:15" s="3" customFormat="1" ht="28.5" customHeight="1" x14ac:dyDescent="0.2">
      <c r="A571" s="37"/>
      <c r="B571" s="40"/>
      <c r="C571" s="14" t="s">
        <v>9</v>
      </c>
      <c r="D571" s="5">
        <f t="shared" si="239"/>
        <v>0</v>
      </c>
      <c r="E571" s="5"/>
      <c r="F571" s="5"/>
      <c r="G571" s="5"/>
      <c r="H571" s="5"/>
      <c r="I571" s="5"/>
      <c r="J571" s="5"/>
      <c r="K571" s="5"/>
      <c r="L571" s="14"/>
      <c r="M571" s="14"/>
      <c r="N571" s="14"/>
      <c r="O571" s="14"/>
    </row>
    <row r="572" spans="1:15" s="3" customFormat="1" ht="50.25" customHeight="1" x14ac:dyDescent="0.2">
      <c r="A572" s="35" t="s">
        <v>134</v>
      </c>
      <c r="B572" s="38" t="s">
        <v>209</v>
      </c>
      <c r="C572" s="14" t="s">
        <v>4</v>
      </c>
      <c r="D572" s="5">
        <f t="shared" si="239"/>
        <v>1007571.9</v>
      </c>
      <c r="E572" s="5">
        <f>E573+E574+E575+E576</f>
        <v>94201.4</v>
      </c>
      <c r="F572" s="5">
        <f t="shared" ref="F572:O572" si="261">F573+F574+F575+F576</f>
        <v>45280.49</v>
      </c>
      <c r="G572" s="5">
        <f t="shared" si="261"/>
        <v>125398.18</v>
      </c>
      <c r="H572" s="5">
        <f t="shared" si="261"/>
        <v>125870.39</v>
      </c>
      <c r="I572" s="5">
        <f t="shared" si="261"/>
        <v>125915.92</v>
      </c>
      <c r="J572" s="5">
        <f t="shared" si="261"/>
        <v>109850.52</v>
      </c>
      <c r="K572" s="5">
        <f t="shared" si="261"/>
        <v>76211</v>
      </c>
      <c r="L572" s="5">
        <f t="shared" si="261"/>
        <v>76211</v>
      </c>
      <c r="M572" s="5">
        <f t="shared" si="261"/>
        <v>76211</v>
      </c>
      <c r="N572" s="5">
        <f t="shared" si="261"/>
        <v>76211</v>
      </c>
      <c r="O572" s="5">
        <f t="shared" si="261"/>
        <v>76211</v>
      </c>
    </row>
    <row r="573" spans="1:15" s="3" customFormat="1" ht="44.25" customHeight="1" x14ac:dyDescent="0.2">
      <c r="A573" s="36"/>
      <c r="B573" s="39"/>
      <c r="C573" s="14" t="s">
        <v>2</v>
      </c>
      <c r="D573" s="5">
        <f t="shared" si="239"/>
        <v>50668.65</v>
      </c>
      <c r="E573" s="5">
        <f>E578+E583</f>
        <v>7319.3</v>
      </c>
      <c r="F573" s="5">
        <f t="shared" ref="F573:I573" si="262">F578+F583</f>
        <v>2188.4899999999998</v>
      </c>
      <c r="G573" s="5">
        <f t="shared" si="262"/>
        <v>35905.79</v>
      </c>
      <c r="H573" s="5">
        <f t="shared" si="262"/>
        <v>3301.68</v>
      </c>
      <c r="I573" s="5">
        <f t="shared" si="262"/>
        <v>1085.93</v>
      </c>
      <c r="J573" s="5">
        <f>J578+J583</f>
        <v>867.46</v>
      </c>
      <c r="K573" s="5">
        <f t="shared" ref="K573:O573" si="263">K578+K583</f>
        <v>0</v>
      </c>
      <c r="L573" s="5">
        <f t="shared" si="263"/>
        <v>0</v>
      </c>
      <c r="M573" s="5">
        <f t="shared" si="263"/>
        <v>0</v>
      </c>
      <c r="N573" s="5">
        <f t="shared" si="263"/>
        <v>0</v>
      </c>
      <c r="O573" s="5">
        <f t="shared" si="263"/>
        <v>0</v>
      </c>
    </row>
    <row r="574" spans="1:15" s="3" customFormat="1" ht="28.5" customHeight="1" x14ac:dyDescent="0.2">
      <c r="A574" s="36"/>
      <c r="B574" s="39"/>
      <c r="C574" s="14" t="s">
        <v>3</v>
      </c>
      <c r="D574" s="5">
        <f t="shared" si="239"/>
        <v>94964.84</v>
      </c>
      <c r="E574" s="5">
        <f t="shared" ref="E574:J576" si="264">E579+E584</f>
        <v>928.1</v>
      </c>
      <c r="F574" s="5">
        <f t="shared" si="264"/>
        <v>68</v>
      </c>
      <c r="G574" s="5">
        <f t="shared" si="264"/>
        <v>430</v>
      </c>
      <c r="H574" s="5">
        <f t="shared" si="264"/>
        <v>33991.24</v>
      </c>
      <c r="I574" s="5">
        <f t="shared" si="264"/>
        <v>38939.620000000003</v>
      </c>
      <c r="J574" s="5">
        <f t="shared" si="264"/>
        <v>20607.88</v>
      </c>
      <c r="K574" s="5">
        <f t="shared" ref="K574:O574" si="265">K579+K584</f>
        <v>0</v>
      </c>
      <c r="L574" s="5">
        <f t="shared" si="265"/>
        <v>0</v>
      </c>
      <c r="M574" s="5">
        <f t="shared" si="265"/>
        <v>0</v>
      </c>
      <c r="N574" s="5">
        <f t="shared" si="265"/>
        <v>0</v>
      </c>
      <c r="O574" s="5">
        <f t="shared" si="265"/>
        <v>0</v>
      </c>
    </row>
    <row r="575" spans="1:15" s="3" customFormat="1" ht="42" customHeight="1" x14ac:dyDescent="0.2">
      <c r="A575" s="36"/>
      <c r="B575" s="39"/>
      <c r="C575" s="14" t="s">
        <v>19</v>
      </c>
      <c r="D575" s="5">
        <f t="shared" si="239"/>
        <v>848027.67</v>
      </c>
      <c r="E575" s="5">
        <f t="shared" si="264"/>
        <v>85954</v>
      </c>
      <c r="F575" s="5">
        <f t="shared" si="264"/>
        <v>43024</v>
      </c>
      <c r="G575" s="5">
        <f t="shared" si="264"/>
        <v>86428</v>
      </c>
      <c r="H575" s="5">
        <f t="shared" si="264"/>
        <v>86218.37</v>
      </c>
      <c r="I575" s="5">
        <f t="shared" si="264"/>
        <v>84110.12</v>
      </c>
      <c r="J575" s="5">
        <f t="shared" si="264"/>
        <v>87088.18</v>
      </c>
      <c r="K575" s="5">
        <f t="shared" ref="K575:O575" si="266">K580+K585</f>
        <v>75041</v>
      </c>
      <c r="L575" s="5">
        <f t="shared" si="266"/>
        <v>75041</v>
      </c>
      <c r="M575" s="5">
        <f t="shared" si="266"/>
        <v>75041</v>
      </c>
      <c r="N575" s="5">
        <f t="shared" si="266"/>
        <v>75041</v>
      </c>
      <c r="O575" s="5">
        <f t="shared" si="266"/>
        <v>75041</v>
      </c>
    </row>
    <row r="576" spans="1:15" s="3" customFormat="1" ht="28.5" customHeight="1" x14ac:dyDescent="0.2">
      <c r="A576" s="37"/>
      <c r="B576" s="40"/>
      <c r="C576" s="14" t="s">
        <v>9</v>
      </c>
      <c r="D576" s="5">
        <f t="shared" si="239"/>
        <v>13910.74</v>
      </c>
      <c r="E576" s="5">
        <f t="shared" si="264"/>
        <v>0</v>
      </c>
      <c r="F576" s="5">
        <f t="shared" si="264"/>
        <v>0</v>
      </c>
      <c r="G576" s="5">
        <f t="shared" si="264"/>
        <v>2634.39</v>
      </c>
      <c r="H576" s="5">
        <f t="shared" si="264"/>
        <v>2359.1</v>
      </c>
      <c r="I576" s="5">
        <f t="shared" si="264"/>
        <v>1780.25</v>
      </c>
      <c r="J576" s="5">
        <f t="shared" si="264"/>
        <v>1287</v>
      </c>
      <c r="K576" s="5">
        <f t="shared" ref="K576:O576" si="267">K581+K586</f>
        <v>1170</v>
      </c>
      <c r="L576" s="5">
        <f t="shared" si="267"/>
        <v>1170</v>
      </c>
      <c r="M576" s="5">
        <f t="shared" si="267"/>
        <v>1170</v>
      </c>
      <c r="N576" s="5">
        <f t="shared" si="267"/>
        <v>1170</v>
      </c>
      <c r="O576" s="5">
        <f t="shared" si="267"/>
        <v>1170</v>
      </c>
    </row>
    <row r="577" spans="1:15" s="2" customFormat="1" ht="33" customHeight="1" x14ac:dyDescent="0.2">
      <c r="A577" s="35" t="s">
        <v>135</v>
      </c>
      <c r="B577" s="38" t="s">
        <v>147</v>
      </c>
      <c r="C577" s="14" t="s">
        <v>4</v>
      </c>
      <c r="D577" s="5">
        <f t="shared" si="239"/>
        <v>935417.19</v>
      </c>
      <c r="E577" s="5">
        <f>E578+E579+E580+E581</f>
        <v>83492.399999999994</v>
      </c>
      <c r="F577" s="5">
        <f t="shared" ref="F577:O577" si="268">F578+F579+F580+F581</f>
        <v>35170.49</v>
      </c>
      <c r="G577" s="5">
        <f t="shared" si="268"/>
        <v>112556.18</v>
      </c>
      <c r="H577" s="5">
        <f t="shared" si="268"/>
        <v>113524.12</v>
      </c>
      <c r="I577" s="5">
        <f t="shared" si="268"/>
        <v>113106.58</v>
      </c>
      <c r="J577" s="5">
        <f t="shared" si="268"/>
        <v>96512.42</v>
      </c>
      <c r="K577" s="5">
        <f t="shared" si="268"/>
        <v>76211</v>
      </c>
      <c r="L577" s="5">
        <f t="shared" si="268"/>
        <v>76211</v>
      </c>
      <c r="M577" s="5">
        <f t="shared" si="268"/>
        <v>76211</v>
      </c>
      <c r="N577" s="5">
        <f t="shared" si="268"/>
        <v>76211</v>
      </c>
      <c r="O577" s="5">
        <f t="shared" si="268"/>
        <v>76211</v>
      </c>
    </row>
    <row r="578" spans="1:15" s="2" customFormat="1" ht="27.75" customHeight="1" x14ac:dyDescent="0.2">
      <c r="A578" s="36"/>
      <c r="B578" s="39"/>
      <c r="C578" s="14" t="s">
        <v>2</v>
      </c>
      <c r="D578" s="5">
        <f t="shared" si="239"/>
        <v>50668.65</v>
      </c>
      <c r="E578" s="5">
        <v>7319.3</v>
      </c>
      <c r="F578" s="5">
        <v>2188.4899999999998</v>
      </c>
      <c r="G578" s="5">
        <v>35905.79</v>
      </c>
      <c r="H578" s="5">
        <v>3301.68</v>
      </c>
      <c r="I578" s="5">
        <v>1085.93</v>
      </c>
      <c r="J578" s="5">
        <v>867.46</v>
      </c>
      <c r="K578" s="5"/>
      <c r="L578" s="14"/>
      <c r="M578" s="14"/>
      <c r="N578" s="14"/>
      <c r="O578" s="14"/>
    </row>
    <row r="579" spans="1:15" s="2" customFormat="1" ht="28.5" customHeight="1" x14ac:dyDescent="0.2">
      <c r="A579" s="36"/>
      <c r="B579" s="39"/>
      <c r="C579" s="14" t="s">
        <v>3</v>
      </c>
      <c r="D579" s="5">
        <f t="shared" ref="D579:D642" si="269">SUM(E579:O579)</f>
        <v>94964.84</v>
      </c>
      <c r="E579" s="5">
        <v>928.1</v>
      </c>
      <c r="F579" s="5">
        <v>68</v>
      </c>
      <c r="G579" s="5">
        <v>430</v>
      </c>
      <c r="H579" s="5">
        <v>33991.24</v>
      </c>
      <c r="I579" s="5">
        <v>38939.620000000003</v>
      </c>
      <c r="J579" s="5">
        <v>20607.88</v>
      </c>
      <c r="K579" s="5"/>
      <c r="L579" s="14"/>
      <c r="M579" s="14"/>
      <c r="N579" s="14"/>
      <c r="O579" s="14"/>
    </row>
    <row r="580" spans="1:15" s="2" customFormat="1" ht="35.25" customHeight="1" x14ac:dyDescent="0.2">
      <c r="A580" s="36"/>
      <c r="B580" s="39"/>
      <c r="C580" s="14" t="s">
        <v>19</v>
      </c>
      <c r="D580" s="5">
        <f t="shared" si="269"/>
        <v>775872.96</v>
      </c>
      <c r="E580" s="5">
        <v>75245</v>
      </c>
      <c r="F580" s="5">
        <v>32914</v>
      </c>
      <c r="G580" s="5">
        <v>73586</v>
      </c>
      <c r="H580" s="5">
        <v>73872.100000000006</v>
      </c>
      <c r="I580" s="5">
        <v>71300.78</v>
      </c>
      <c r="J580" s="5">
        <v>73750.080000000002</v>
      </c>
      <c r="K580" s="5">
        <v>75041</v>
      </c>
      <c r="L580" s="14">
        <v>75041</v>
      </c>
      <c r="M580" s="14">
        <v>75041</v>
      </c>
      <c r="N580" s="14">
        <v>75041</v>
      </c>
      <c r="O580" s="14">
        <v>75041</v>
      </c>
    </row>
    <row r="581" spans="1:15" s="2" customFormat="1" ht="35.25" customHeight="1" x14ac:dyDescent="0.2">
      <c r="A581" s="37"/>
      <c r="B581" s="40"/>
      <c r="C581" s="14" t="s">
        <v>9</v>
      </c>
      <c r="D581" s="5">
        <f t="shared" si="269"/>
        <v>13910.74</v>
      </c>
      <c r="E581" s="5"/>
      <c r="F581" s="5">
        <f>335+820.5-1155.5</f>
        <v>0</v>
      </c>
      <c r="G581" s="5">
        <v>2634.39</v>
      </c>
      <c r="H581" s="5">
        <v>2359.1</v>
      </c>
      <c r="I581" s="26">
        <v>1780.25</v>
      </c>
      <c r="J581" s="5">
        <v>1287</v>
      </c>
      <c r="K581" s="5">
        <v>1170</v>
      </c>
      <c r="L581" s="5">
        <v>1170</v>
      </c>
      <c r="M581" s="5">
        <v>1170</v>
      </c>
      <c r="N581" s="5">
        <v>1170</v>
      </c>
      <c r="O581" s="5">
        <v>1170</v>
      </c>
    </row>
    <row r="582" spans="1:15" s="2" customFormat="1" ht="22.5" customHeight="1" x14ac:dyDescent="0.2">
      <c r="A582" s="35" t="s">
        <v>210</v>
      </c>
      <c r="B582" s="38" t="s">
        <v>21</v>
      </c>
      <c r="C582" s="14" t="s">
        <v>4</v>
      </c>
      <c r="D582" s="5">
        <f t="shared" si="269"/>
        <v>72154.710000000006</v>
      </c>
      <c r="E582" s="5">
        <f>E583+E584+E585+E586</f>
        <v>10709</v>
      </c>
      <c r="F582" s="5">
        <f t="shared" ref="F582:O582" si="270">F583+F584+F585+F586</f>
        <v>10110</v>
      </c>
      <c r="G582" s="5">
        <f t="shared" si="270"/>
        <v>12842</v>
      </c>
      <c r="H582" s="5">
        <f t="shared" si="270"/>
        <v>12346.27</v>
      </c>
      <c r="I582" s="5">
        <f t="shared" si="270"/>
        <v>12809.34</v>
      </c>
      <c r="J582" s="5">
        <f t="shared" si="270"/>
        <v>13338.1</v>
      </c>
      <c r="K582" s="5">
        <f t="shared" si="270"/>
        <v>0</v>
      </c>
      <c r="L582" s="5">
        <f t="shared" si="270"/>
        <v>0</v>
      </c>
      <c r="M582" s="5">
        <f t="shared" si="270"/>
        <v>0</v>
      </c>
      <c r="N582" s="5">
        <f t="shared" si="270"/>
        <v>0</v>
      </c>
      <c r="O582" s="5">
        <f t="shared" si="270"/>
        <v>0</v>
      </c>
    </row>
    <row r="583" spans="1:15" s="2" customFormat="1" ht="36.75" customHeight="1" x14ac:dyDescent="0.2">
      <c r="A583" s="36"/>
      <c r="B583" s="39"/>
      <c r="C583" s="14" t="s">
        <v>2</v>
      </c>
      <c r="D583" s="5">
        <f t="shared" si="269"/>
        <v>0</v>
      </c>
      <c r="E583" s="5"/>
      <c r="F583" s="5"/>
      <c r="G583" s="5"/>
      <c r="H583" s="5"/>
      <c r="I583" s="5"/>
      <c r="J583" s="5"/>
      <c r="K583" s="5"/>
      <c r="L583" s="14"/>
      <c r="M583" s="14"/>
      <c r="N583" s="14"/>
      <c r="O583" s="14"/>
    </row>
    <row r="584" spans="1:15" s="2" customFormat="1" ht="23.25" customHeight="1" x14ac:dyDescent="0.2">
      <c r="A584" s="36"/>
      <c r="B584" s="39"/>
      <c r="C584" s="14" t="s">
        <v>3</v>
      </c>
      <c r="D584" s="5">
        <f t="shared" si="269"/>
        <v>0</v>
      </c>
      <c r="E584" s="5"/>
      <c r="F584" s="5"/>
      <c r="G584" s="5"/>
      <c r="H584" s="5"/>
      <c r="I584" s="5"/>
      <c r="J584" s="5"/>
      <c r="K584" s="5"/>
      <c r="L584" s="14"/>
      <c r="M584" s="14"/>
      <c r="N584" s="14"/>
      <c r="O584" s="14"/>
    </row>
    <row r="585" spans="1:15" s="2" customFormat="1" ht="45" customHeight="1" x14ac:dyDescent="0.2">
      <c r="A585" s="36"/>
      <c r="B585" s="39"/>
      <c r="C585" s="14" t="s">
        <v>19</v>
      </c>
      <c r="D585" s="5">
        <f t="shared" si="269"/>
        <v>72154.710000000006</v>
      </c>
      <c r="E585" s="5">
        <v>10709</v>
      </c>
      <c r="F585" s="5">
        <v>10110</v>
      </c>
      <c r="G585" s="5">
        <v>12842</v>
      </c>
      <c r="H585" s="5">
        <v>12346.27</v>
      </c>
      <c r="I585" s="5">
        <v>12809.34</v>
      </c>
      <c r="J585" s="5">
        <v>13338.1</v>
      </c>
      <c r="K585" s="5"/>
      <c r="L585" s="25"/>
      <c r="M585" s="25"/>
      <c r="N585" s="25"/>
      <c r="O585" s="25"/>
    </row>
    <row r="586" spans="1:15" s="2" customFormat="1" ht="35.25" customHeight="1" x14ac:dyDescent="0.2">
      <c r="A586" s="37"/>
      <c r="B586" s="40"/>
      <c r="C586" s="14" t="s">
        <v>9</v>
      </c>
      <c r="D586" s="5">
        <f t="shared" si="269"/>
        <v>0</v>
      </c>
      <c r="E586" s="5"/>
      <c r="F586" s="5"/>
      <c r="G586" s="5"/>
      <c r="H586" s="5"/>
      <c r="I586" s="5"/>
      <c r="J586" s="5"/>
      <c r="K586" s="5"/>
      <c r="L586" s="14"/>
      <c r="M586" s="14"/>
      <c r="N586" s="14"/>
      <c r="O586" s="14"/>
    </row>
    <row r="587" spans="1:15" s="2" customFormat="1" ht="22.5" customHeight="1" x14ac:dyDescent="0.2">
      <c r="A587" s="35" t="s">
        <v>136</v>
      </c>
      <c r="B587" s="38" t="s">
        <v>22</v>
      </c>
      <c r="C587" s="14" t="s">
        <v>4</v>
      </c>
      <c r="D587" s="5">
        <f t="shared" si="269"/>
        <v>4458</v>
      </c>
      <c r="E587" s="5">
        <f>E588+E589+E590+E591</f>
        <v>554</v>
      </c>
      <c r="F587" s="5">
        <f t="shared" ref="F587:O587" si="271">F588+F589+F590+F591</f>
        <v>374</v>
      </c>
      <c r="G587" s="5">
        <f t="shared" si="271"/>
        <v>440</v>
      </c>
      <c r="H587" s="5">
        <f t="shared" si="271"/>
        <v>360</v>
      </c>
      <c r="I587" s="5">
        <f t="shared" si="271"/>
        <v>390</v>
      </c>
      <c r="J587" s="5">
        <f t="shared" si="271"/>
        <v>390</v>
      </c>
      <c r="K587" s="5">
        <f t="shared" si="271"/>
        <v>390</v>
      </c>
      <c r="L587" s="5">
        <f t="shared" si="271"/>
        <v>390</v>
      </c>
      <c r="M587" s="5">
        <f t="shared" si="271"/>
        <v>390</v>
      </c>
      <c r="N587" s="5">
        <f t="shared" si="271"/>
        <v>390</v>
      </c>
      <c r="O587" s="5">
        <f t="shared" si="271"/>
        <v>390</v>
      </c>
    </row>
    <row r="588" spans="1:15" s="2" customFormat="1" ht="24" customHeight="1" x14ac:dyDescent="0.2">
      <c r="A588" s="36"/>
      <c r="B588" s="39"/>
      <c r="C588" s="14" t="s">
        <v>2</v>
      </c>
      <c r="D588" s="5">
        <f t="shared" si="269"/>
        <v>0</v>
      </c>
      <c r="E588" s="5">
        <f>E593</f>
        <v>0</v>
      </c>
      <c r="F588" s="5">
        <f t="shared" ref="F588:O588" si="272">F593</f>
        <v>0</v>
      </c>
      <c r="G588" s="5">
        <f t="shared" si="272"/>
        <v>0</v>
      </c>
      <c r="H588" s="5">
        <f t="shared" si="272"/>
        <v>0</v>
      </c>
      <c r="I588" s="5">
        <f t="shared" si="272"/>
        <v>0</v>
      </c>
      <c r="J588" s="5">
        <f>J593</f>
        <v>0</v>
      </c>
      <c r="K588" s="5">
        <f t="shared" si="272"/>
        <v>0</v>
      </c>
      <c r="L588" s="5">
        <f t="shared" si="272"/>
        <v>0</v>
      </c>
      <c r="M588" s="5">
        <f t="shared" si="272"/>
        <v>0</v>
      </c>
      <c r="N588" s="5">
        <f t="shared" si="272"/>
        <v>0</v>
      </c>
      <c r="O588" s="5">
        <f t="shared" si="272"/>
        <v>0</v>
      </c>
    </row>
    <row r="589" spans="1:15" s="2" customFormat="1" ht="23.25" customHeight="1" x14ac:dyDescent="0.2">
      <c r="A589" s="36"/>
      <c r="B589" s="39"/>
      <c r="C589" s="14" t="s">
        <v>3</v>
      </c>
      <c r="D589" s="5">
        <f t="shared" si="269"/>
        <v>0</v>
      </c>
      <c r="E589" s="5">
        <f t="shared" ref="E589:O591" si="273">E594</f>
        <v>0</v>
      </c>
      <c r="F589" s="5">
        <f t="shared" si="273"/>
        <v>0</v>
      </c>
      <c r="G589" s="5">
        <f t="shared" si="273"/>
        <v>0</v>
      </c>
      <c r="H589" s="5">
        <f t="shared" si="273"/>
        <v>0</v>
      </c>
      <c r="I589" s="5">
        <f t="shared" si="273"/>
        <v>0</v>
      </c>
      <c r="J589" s="5">
        <f t="shared" si="273"/>
        <v>0</v>
      </c>
      <c r="K589" s="5">
        <f t="shared" si="273"/>
        <v>0</v>
      </c>
      <c r="L589" s="5">
        <f t="shared" si="273"/>
        <v>0</v>
      </c>
      <c r="M589" s="5">
        <f t="shared" si="273"/>
        <v>0</v>
      </c>
      <c r="N589" s="5">
        <f t="shared" si="273"/>
        <v>0</v>
      </c>
      <c r="O589" s="5">
        <f t="shared" si="273"/>
        <v>0</v>
      </c>
    </row>
    <row r="590" spans="1:15" s="2" customFormat="1" ht="45" customHeight="1" x14ac:dyDescent="0.2">
      <c r="A590" s="36"/>
      <c r="B590" s="39"/>
      <c r="C590" s="14" t="s">
        <v>19</v>
      </c>
      <c r="D590" s="5">
        <f t="shared" si="269"/>
        <v>4458</v>
      </c>
      <c r="E590" s="5">
        <f t="shared" si="273"/>
        <v>554</v>
      </c>
      <c r="F590" s="5">
        <f t="shared" si="273"/>
        <v>374</v>
      </c>
      <c r="G590" s="5">
        <f t="shared" si="273"/>
        <v>440</v>
      </c>
      <c r="H590" s="5">
        <f t="shared" si="273"/>
        <v>360</v>
      </c>
      <c r="I590" s="5">
        <f t="shared" si="273"/>
        <v>390</v>
      </c>
      <c r="J590" s="5">
        <f t="shared" si="273"/>
        <v>390</v>
      </c>
      <c r="K590" s="5">
        <f t="shared" si="273"/>
        <v>390</v>
      </c>
      <c r="L590" s="5">
        <f t="shared" si="273"/>
        <v>390</v>
      </c>
      <c r="M590" s="5">
        <f t="shared" si="273"/>
        <v>390</v>
      </c>
      <c r="N590" s="5">
        <f t="shared" si="273"/>
        <v>390</v>
      </c>
      <c r="O590" s="5">
        <f t="shared" si="273"/>
        <v>390</v>
      </c>
    </row>
    <row r="591" spans="1:15" s="2" customFormat="1" ht="24.75" customHeight="1" x14ac:dyDescent="0.2">
      <c r="A591" s="37"/>
      <c r="B591" s="40"/>
      <c r="C591" s="14" t="s">
        <v>9</v>
      </c>
      <c r="D591" s="5">
        <f t="shared" si="269"/>
        <v>0</v>
      </c>
      <c r="E591" s="5">
        <f t="shared" si="273"/>
        <v>0</v>
      </c>
      <c r="F591" s="5">
        <f t="shared" si="273"/>
        <v>0</v>
      </c>
      <c r="G591" s="5">
        <f t="shared" si="273"/>
        <v>0</v>
      </c>
      <c r="H591" s="5">
        <f t="shared" si="273"/>
        <v>0</v>
      </c>
      <c r="I591" s="5">
        <f t="shared" si="273"/>
        <v>0</v>
      </c>
      <c r="J591" s="5">
        <f t="shared" si="273"/>
        <v>0</v>
      </c>
      <c r="K591" s="5">
        <f t="shared" si="273"/>
        <v>0</v>
      </c>
      <c r="L591" s="5">
        <f t="shared" si="273"/>
        <v>0</v>
      </c>
      <c r="M591" s="5">
        <f t="shared" si="273"/>
        <v>0</v>
      </c>
      <c r="N591" s="5">
        <f t="shared" si="273"/>
        <v>0</v>
      </c>
      <c r="O591" s="5">
        <f t="shared" si="273"/>
        <v>0</v>
      </c>
    </row>
    <row r="592" spans="1:15" s="2" customFormat="1" ht="34.5" customHeight="1" x14ac:dyDescent="0.2">
      <c r="A592" s="35" t="s">
        <v>137</v>
      </c>
      <c r="B592" s="38" t="s">
        <v>157</v>
      </c>
      <c r="C592" s="14" t="s">
        <v>4</v>
      </c>
      <c r="D592" s="5">
        <f t="shared" si="269"/>
        <v>4458</v>
      </c>
      <c r="E592" s="5">
        <f>E593+E594+E595+E596</f>
        <v>554</v>
      </c>
      <c r="F592" s="5">
        <f t="shared" ref="F592:O592" si="274">F593+F594+F595+F596</f>
        <v>374</v>
      </c>
      <c r="G592" s="5">
        <f t="shared" si="274"/>
        <v>440</v>
      </c>
      <c r="H592" s="5">
        <f t="shared" si="274"/>
        <v>360</v>
      </c>
      <c r="I592" s="5">
        <f t="shared" si="274"/>
        <v>390</v>
      </c>
      <c r="J592" s="5">
        <f t="shared" si="274"/>
        <v>390</v>
      </c>
      <c r="K592" s="5">
        <f t="shared" si="274"/>
        <v>390</v>
      </c>
      <c r="L592" s="5">
        <f t="shared" si="274"/>
        <v>390</v>
      </c>
      <c r="M592" s="5">
        <f t="shared" si="274"/>
        <v>390</v>
      </c>
      <c r="N592" s="5">
        <f t="shared" si="274"/>
        <v>390</v>
      </c>
      <c r="O592" s="5">
        <f t="shared" si="274"/>
        <v>390</v>
      </c>
    </row>
    <row r="593" spans="1:15" s="2" customFormat="1" ht="39" customHeight="1" x14ac:dyDescent="0.2">
      <c r="A593" s="36"/>
      <c r="B593" s="39"/>
      <c r="C593" s="14" t="s">
        <v>2</v>
      </c>
      <c r="D593" s="5">
        <f t="shared" si="269"/>
        <v>0</v>
      </c>
      <c r="E593" s="5"/>
      <c r="F593" s="5"/>
      <c r="G593" s="5"/>
      <c r="H593" s="5"/>
      <c r="I593" s="5"/>
      <c r="J593" s="5"/>
      <c r="K593" s="5"/>
      <c r="L593" s="14"/>
      <c r="M593" s="14"/>
      <c r="N593" s="14"/>
      <c r="O593" s="14"/>
    </row>
    <row r="594" spans="1:15" s="2" customFormat="1" ht="36" customHeight="1" x14ac:dyDescent="0.2">
      <c r="A594" s="36"/>
      <c r="B594" s="39"/>
      <c r="C594" s="14" t="s">
        <v>3</v>
      </c>
      <c r="D594" s="5">
        <f t="shared" si="269"/>
        <v>0</v>
      </c>
      <c r="E594" s="5"/>
      <c r="F594" s="5"/>
      <c r="G594" s="5"/>
      <c r="H594" s="5"/>
      <c r="I594" s="5"/>
      <c r="J594" s="5"/>
      <c r="K594" s="5"/>
      <c r="L594" s="14"/>
      <c r="M594" s="14"/>
      <c r="N594" s="14"/>
      <c r="O594" s="14"/>
    </row>
    <row r="595" spans="1:15" s="2" customFormat="1" ht="38.25" customHeight="1" x14ac:dyDescent="0.2">
      <c r="A595" s="36"/>
      <c r="B595" s="39"/>
      <c r="C595" s="14" t="s">
        <v>19</v>
      </c>
      <c r="D595" s="5">
        <f t="shared" si="269"/>
        <v>4458</v>
      </c>
      <c r="E595" s="5">
        <v>554</v>
      </c>
      <c r="F595" s="5">
        <v>374</v>
      </c>
      <c r="G595" s="5">
        <v>440</v>
      </c>
      <c r="H595" s="5">
        <v>360</v>
      </c>
      <c r="I595" s="5">
        <v>390</v>
      </c>
      <c r="J595" s="5">
        <v>390</v>
      </c>
      <c r="K595" s="5">
        <v>390</v>
      </c>
      <c r="L595" s="5">
        <v>390</v>
      </c>
      <c r="M595" s="5">
        <v>390</v>
      </c>
      <c r="N595" s="5">
        <v>390</v>
      </c>
      <c r="O595" s="5">
        <v>390</v>
      </c>
    </row>
    <row r="596" spans="1:15" s="2" customFormat="1" ht="33" customHeight="1" x14ac:dyDescent="0.2">
      <c r="A596" s="37"/>
      <c r="B596" s="40"/>
      <c r="C596" s="14" t="s">
        <v>9</v>
      </c>
      <c r="D596" s="5">
        <f t="shared" si="269"/>
        <v>0</v>
      </c>
      <c r="E596" s="5"/>
      <c r="F596" s="5"/>
      <c r="G596" s="5"/>
      <c r="H596" s="5"/>
      <c r="I596" s="5"/>
      <c r="J596" s="5"/>
      <c r="K596" s="5"/>
      <c r="L596" s="14"/>
      <c r="M596" s="14"/>
      <c r="N596" s="14"/>
      <c r="O596" s="14"/>
    </row>
    <row r="597" spans="1:15" s="2" customFormat="1" ht="51" customHeight="1" x14ac:dyDescent="0.2">
      <c r="A597" s="41" t="s">
        <v>138</v>
      </c>
      <c r="B597" s="44" t="s">
        <v>273</v>
      </c>
      <c r="C597" s="14" t="s">
        <v>4</v>
      </c>
      <c r="D597" s="5">
        <f t="shared" si="269"/>
        <v>59493255.780000001</v>
      </c>
      <c r="E597" s="5">
        <f t="shared" ref="E597:O597" si="275">E598+E599+E600+E601</f>
        <v>4001850</v>
      </c>
      <c r="F597" s="5">
        <f t="shared" si="275"/>
        <v>4254806.59</v>
      </c>
      <c r="G597" s="5">
        <f t="shared" si="275"/>
        <v>4463209.38</v>
      </c>
      <c r="H597" s="5">
        <f t="shared" si="275"/>
        <v>4671196.8600000003</v>
      </c>
      <c r="I597" s="5">
        <f t="shared" si="275"/>
        <v>5124575.51</v>
      </c>
      <c r="J597" s="5">
        <f t="shared" si="275"/>
        <v>5406735.4400000004</v>
      </c>
      <c r="K597" s="5">
        <f t="shared" si="275"/>
        <v>5736980.1600000001</v>
      </c>
      <c r="L597" s="5">
        <f t="shared" si="275"/>
        <v>6017012.2599999998</v>
      </c>
      <c r="M597" s="5">
        <f t="shared" si="275"/>
        <v>6302631.8600000003</v>
      </c>
      <c r="N597" s="5">
        <f t="shared" si="275"/>
        <v>6601110.8600000003</v>
      </c>
      <c r="O597" s="5">
        <f t="shared" si="275"/>
        <v>6913146.8600000003</v>
      </c>
    </row>
    <row r="598" spans="1:15" s="2" customFormat="1" ht="26.25" customHeight="1" x14ac:dyDescent="0.2">
      <c r="A598" s="42"/>
      <c r="B598" s="45"/>
      <c r="C598" s="14" t="s">
        <v>2</v>
      </c>
      <c r="D598" s="5">
        <f t="shared" si="269"/>
        <v>0</v>
      </c>
      <c r="E598" s="5">
        <f>E603+E608+E613+E618+E623+E628+E633+E638</f>
        <v>0</v>
      </c>
      <c r="F598" s="5">
        <f>F603+F608+F613+F618+F623+F628+F633+F638</f>
        <v>0</v>
      </c>
      <c r="G598" s="5">
        <f t="shared" ref="G598:I598" si="276">G603+G608+G613+G618+G623+G628+G633+G638</f>
        <v>0</v>
      </c>
      <c r="H598" s="5">
        <f t="shared" si="276"/>
        <v>0</v>
      </c>
      <c r="I598" s="5">
        <f t="shared" si="276"/>
        <v>0</v>
      </c>
      <c r="J598" s="5">
        <f>J603+J608+J613+J618+J623+J628+J633+J638</f>
        <v>0</v>
      </c>
      <c r="K598" s="5">
        <f t="shared" ref="K598:O598" si="277">K603+K608+K613+K618+K623+K628+K633+K638</f>
        <v>0</v>
      </c>
      <c r="L598" s="5">
        <f t="shared" si="277"/>
        <v>0</v>
      </c>
      <c r="M598" s="5">
        <f t="shared" si="277"/>
        <v>0</v>
      </c>
      <c r="N598" s="5">
        <f t="shared" si="277"/>
        <v>0</v>
      </c>
      <c r="O598" s="5">
        <f t="shared" si="277"/>
        <v>0</v>
      </c>
    </row>
    <row r="599" spans="1:15" s="2" customFormat="1" ht="58.5" customHeight="1" x14ac:dyDescent="0.2">
      <c r="A599" s="42"/>
      <c r="B599" s="45"/>
      <c r="C599" s="14" t="s">
        <v>3</v>
      </c>
      <c r="D599" s="5">
        <f t="shared" si="269"/>
        <v>41442343.100000001</v>
      </c>
      <c r="E599" s="5">
        <f t="shared" ref="E599:J601" si="278">E604+E609+E614+E619+E624+E629+E634+E639</f>
        <v>2823504.9</v>
      </c>
      <c r="F599" s="5">
        <f t="shared" si="278"/>
        <v>2951356.94</v>
      </c>
      <c r="G599" s="5">
        <f t="shared" si="278"/>
        <v>3077662.97</v>
      </c>
      <c r="H599" s="5">
        <f t="shared" si="278"/>
        <v>3175743.79</v>
      </c>
      <c r="I599" s="5">
        <f t="shared" si="278"/>
        <v>3497788.3</v>
      </c>
      <c r="J599" s="5">
        <f t="shared" si="278"/>
        <v>3686092.5</v>
      </c>
      <c r="K599" s="5">
        <f t="shared" ref="K599:O599" si="279">K604+K609+K614+K619+K624+K629+K634+K639</f>
        <v>3980529.3</v>
      </c>
      <c r="L599" s="5">
        <f t="shared" si="279"/>
        <v>4202797.4000000004</v>
      </c>
      <c r="M599" s="5">
        <f t="shared" si="279"/>
        <v>4433951</v>
      </c>
      <c r="N599" s="5">
        <f t="shared" si="279"/>
        <v>4677818</v>
      </c>
      <c r="O599" s="5">
        <f t="shared" si="279"/>
        <v>4935098</v>
      </c>
    </row>
    <row r="600" spans="1:15" s="2" customFormat="1" ht="48.75" customHeight="1" x14ac:dyDescent="0.2">
      <c r="A600" s="42"/>
      <c r="B600" s="45"/>
      <c r="C600" s="14" t="s">
        <v>19</v>
      </c>
      <c r="D600" s="5">
        <f t="shared" si="269"/>
        <v>15923513.060000001</v>
      </c>
      <c r="E600" s="5">
        <f t="shared" si="278"/>
        <v>1061466.3</v>
      </c>
      <c r="F600" s="5">
        <f t="shared" si="278"/>
        <v>1159340.8</v>
      </c>
      <c r="G600" s="5">
        <f t="shared" si="278"/>
        <v>1245715.54</v>
      </c>
      <c r="H600" s="5">
        <f t="shared" si="278"/>
        <v>1318198.81</v>
      </c>
      <c r="I600" s="5">
        <f t="shared" si="278"/>
        <v>1424857.22</v>
      </c>
      <c r="J600" s="5">
        <f t="shared" si="278"/>
        <v>1481085.39</v>
      </c>
      <c r="K600" s="5">
        <f t="shared" ref="K600:O600" si="280">K605+K610+K615+K620+K625+K630+K635+K640</f>
        <v>1534883</v>
      </c>
      <c r="L600" s="5">
        <f t="shared" si="280"/>
        <v>1592647</v>
      </c>
      <c r="M600" s="5">
        <f t="shared" si="280"/>
        <v>1647113</v>
      </c>
      <c r="N600" s="5">
        <f t="shared" si="280"/>
        <v>1701725</v>
      </c>
      <c r="O600" s="5">
        <f t="shared" si="280"/>
        <v>1756481</v>
      </c>
    </row>
    <row r="601" spans="1:15" s="2" customFormat="1" ht="48.75" customHeight="1" x14ac:dyDescent="0.2">
      <c r="A601" s="43"/>
      <c r="B601" s="46"/>
      <c r="C601" s="14" t="s">
        <v>9</v>
      </c>
      <c r="D601" s="5">
        <f t="shared" si="269"/>
        <v>2127399.62</v>
      </c>
      <c r="E601" s="5">
        <f t="shared" si="278"/>
        <v>116878.8</v>
      </c>
      <c r="F601" s="5">
        <f>F606+F611+F616+F621+F626+F631+F636+F641+1156.17</f>
        <v>144108.85</v>
      </c>
      <c r="G601" s="5">
        <f t="shared" si="278"/>
        <v>139830.87</v>
      </c>
      <c r="H601" s="5">
        <f t="shared" si="278"/>
        <v>177254.26</v>
      </c>
      <c r="I601" s="5">
        <f t="shared" si="278"/>
        <v>201929.99</v>
      </c>
      <c r="J601" s="5">
        <f t="shared" si="278"/>
        <v>239557.55</v>
      </c>
      <c r="K601" s="5">
        <f t="shared" ref="K601:O601" si="281">K606+K611+K616+K621+K626+K631+K636+K641</f>
        <v>221567.86</v>
      </c>
      <c r="L601" s="5">
        <f t="shared" si="281"/>
        <v>221567.86</v>
      </c>
      <c r="M601" s="5">
        <f t="shared" si="281"/>
        <v>221567.86</v>
      </c>
      <c r="N601" s="5">
        <f t="shared" si="281"/>
        <v>221567.86</v>
      </c>
      <c r="O601" s="5">
        <f t="shared" si="281"/>
        <v>221567.86</v>
      </c>
    </row>
    <row r="602" spans="1:15" s="2" customFormat="1" ht="15" x14ac:dyDescent="0.2">
      <c r="A602" s="41" t="s">
        <v>211</v>
      </c>
      <c r="B602" s="44" t="s">
        <v>89</v>
      </c>
      <c r="C602" s="14" t="s">
        <v>4</v>
      </c>
      <c r="D602" s="5">
        <f t="shared" si="269"/>
        <v>49696959.979999997</v>
      </c>
      <c r="E602" s="5">
        <f>E603+E604+E605+E606</f>
        <v>3288699.4</v>
      </c>
      <c r="F602" s="5">
        <f t="shared" ref="F602:O602" si="282">F603+F604+F605+F606</f>
        <v>3527100.77</v>
      </c>
      <c r="G602" s="5">
        <f t="shared" si="282"/>
        <v>3770463.22</v>
      </c>
      <c r="H602" s="5">
        <f t="shared" si="282"/>
        <v>3895819.06</v>
      </c>
      <c r="I602" s="5">
        <f t="shared" si="282"/>
        <v>4270652.33</v>
      </c>
      <c r="J602" s="5">
        <f t="shared" si="282"/>
        <v>4515350.9000000004</v>
      </c>
      <c r="K602" s="5">
        <f t="shared" si="282"/>
        <v>4798607.0199999996</v>
      </c>
      <c r="L602" s="5">
        <f t="shared" si="282"/>
        <v>5034017.12</v>
      </c>
      <c r="M602" s="5">
        <f t="shared" si="282"/>
        <v>5274365.72</v>
      </c>
      <c r="N602" s="5">
        <f t="shared" si="282"/>
        <v>5527565.7199999997</v>
      </c>
      <c r="O602" s="5">
        <f t="shared" si="282"/>
        <v>5794318.7199999997</v>
      </c>
    </row>
    <row r="603" spans="1:15" s="2" customFormat="1" ht="30.75" customHeight="1" x14ac:dyDescent="0.2">
      <c r="A603" s="42"/>
      <c r="B603" s="45"/>
      <c r="C603" s="14" t="s">
        <v>2</v>
      </c>
      <c r="D603" s="5">
        <f t="shared" si="269"/>
        <v>0</v>
      </c>
      <c r="E603" s="5"/>
      <c r="F603" s="5"/>
      <c r="G603" s="5"/>
      <c r="H603" s="5"/>
      <c r="I603" s="5"/>
      <c r="J603" s="5"/>
      <c r="K603" s="5"/>
      <c r="L603" s="14"/>
      <c r="M603" s="14"/>
      <c r="N603" s="14"/>
      <c r="O603" s="14"/>
    </row>
    <row r="604" spans="1:15" s="2" customFormat="1" ht="49.5" customHeight="1" x14ac:dyDescent="0.2">
      <c r="A604" s="42"/>
      <c r="B604" s="45"/>
      <c r="C604" s="14" t="s">
        <v>3</v>
      </c>
      <c r="D604" s="5">
        <f t="shared" si="269"/>
        <v>41345194.490000002</v>
      </c>
      <c r="E604" s="5">
        <v>2774773.2</v>
      </c>
      <c r="F604" s="5">
        <v>2902940.03</v>
      </c>
      <c r="G604" s="5">
        <v>3077662.97</v>
      </c>
      <c r="H604" s="5">
        <v>3175743.79</v>
      </c>
      <c r="I604" s="5">
        <v>3497788.3</v>
      </c>
      <c r="J604" s="5">
        <v>3686092.5</v>
      </c>
      <c r="K604" s="5">
        <v>3980529.3</v>
      </c>
      <c r="L604" s="14">
        <v>4202797.4000000004</v>
      </c>
      <c r="M604" s="25">
        <v>4433951</v>
      </c>
      <c r="N604" s="25">
        <v>4677818</v>
      </c>
      <c r="O604" s="25">
        <v>4935098</v>
      </c>
    </row>
    <row r="605" spans="1:15" s="2" customFormat="1" ht="43.5" customHeight="1" x14ac:dyDescent="0.2">
      <c r="A605" s="42"/>
      <c r="B605" s="45"/>
      <c r="C605" s="14" t="s">
        <v>19</v>
      </c>
      <c r="D605" s="5">
        <f t="shared" si="269"/>
        <v>6363319.9100000001</v>
      </c>
      <c r="E605" s="5">
        <v>406226.7</v>
      </c>
      <c r="F605" s="5">
        <v>490205.06</v>
      </c>
      <c r="G605" s="5">
        <v>562081.93000000005</v>
      </c>
      <c r="H605" s="5">
        <v>553092.01</v>
      </c>
      <c r="I605" s="5">
        <v>584198.22</v>
      </c>
      <c r="J605" s="5">
        <v>605108.99</v>
      </c>
      <c r="K605" s="5">
        <f>599863+10960</f>
        <v>610823</v>
      </c>
      <c r="L605" s="25">
        <f>613005+10960</f>
        <v>623965</v>
      </c>
      <c r="M605" s="25">
        <f>622200+10960</f>
        <v>633160</v>
      </c>
      <c r="N605" s="25">
        <f>631533+10960</f>
        <v>642493</v>
      </c>
      <c r="O605" s="25">
        <f>641006+10960</f>
        <v>651966</v>
      </c>
    </row>
    <row r="606" spans="1:15" s="2" customFormat="1" ht="66" customHeight="1" x14ac:dyDescent="0.2">
      <c r="A606" s="43"/>
      <c r="B606" s="46"/>
      <c r="C606" s="14" t="s">
        <v>9</v>
      </c>
      <c r="D606" s="5">
        <f t="shared" si="269"/>
        <v>1988445.58</v>
      </c>
      <c r="E606" s="5">
        <v>107699.5</v>
      </c>
      <c r="F606" s="5">
        <f>143822.86955+8608.87-17654.8889-0.67-820.5</f>
        <v>133955.68</v>
      </c>
      <c r="G606" s="5">
        <v>130718.32</v>
      </c>
      <c r="H606" s="5">
        <v>166983.26</v>
      </c>
      <c r="I606" s="26">
        <v>188665.81</v>
      </c>
      <c r="J606" s="5">
        <v>224149.41</v>
      </c>
      <c r="K606" s="5">
        <v>207254.72</v>
      </c>
      <c r="L606" s="5">
        <v>207254.72</v>
      </c>
      <c r="M606" s="5">
        <v>207254.72</v>
      </c>
      <c r="N606" s="5">
        <v>207254.72</v>
      </c>
      <c r="O606" s="5">
        <v>207254.72</v>
      </c>
    </row>
    <row r="607" spans="1:15" s="2" customFormat="1" ht="29.25" customHeight="1" x14ac:dyDescent="0.2">
      <c r="A607" s="35" t="s">
        <v>212</v>
      </c>
      <c r="B607" s="38" t="s">
        <v>23</v>
      </c>
      <c r="C607" s="14" t="s">
        <v>4</v>
      </c>
      <c r="D607" s="5">
        <f t="shared" si="269"/>
        <v>7767370.5499999998</v>
      </c>
      <c r="E607" s="5">
        <f>E608+E609+E610+E611</f>
        <v>488994.9</v>
      </c>
      <c r="F607" s="5">
        <f t="shared" ref="F607:O607" si="283">F608+F609+F610+F611</f>
        <v>516973.07</v>
      </c>
      <c r="G607" s="5">
        <f t="shared" si="283"/>
        <v>535460.96</v>
      </c>
      <c r="H607" s="5">
        <f t="shared" si="283"/>
        <v>613804.19999999995</v>
      </c>
      <c r="I607" s="5">
        <f t="shared" si="283"/>
        <v>686837.18</v>
      </c>
      <c r="J607" s="5">
        <f t="shared" si="283"/>
        <v>719720.54</v>
      </c>
      <c r="K607" s="5">
        <f t="shared" si="283"/>
        <v>761599.14</v>
      </c>
      <c r="L607" s="5">
        <f t="shared" si="283"/>
        <v>800995.14</v>
      </c>
      <c r="M607" s="5">
        <f t="shared" si="283"/>
        <v>840995.14</v>
      </c>
      <c r="N607" s="5">
        <f t="shared" si="283"/>
        <v>880995.14</v>
      </c>
      <c r="O607" s="5">
        <f t="shared" si="283"/>
        <v>920995.14</v>
      </c>
    </row>
    <row r="608" spans="1:15" s="2" customFormat="1" ht="30" customHeight="1" x14ac:dyDescent="0.2">
      <c r="A608" s="36"/>
      <c r="B608" s="39"/>
      <c r="C608" s="14" t="s">
        <v>2</v>
      </c>
      <c r="D608" s="5">
        <f t="shared" si="269"/>
        <v>0</v>
      </c>
      <c r="E608" s="5"/>
      <c r="F608" s="5"/>
      <c r="G608" s="5"/>
      <c r="H608" s="5"/>
      <c r="I608" s="5"/>
      <c r="J608" s="5"/>
      <c r="K608" s="5"/>
      <c r="L608" s="14"/>
      <c r="M608" s="14"/>
      <c r="N608" s="14"/>
      <c r="O608" s="14"/>
    </row>
    <row r="609" spans="1:15" s="2" customFormat="1" ht="36" customHeight="1" x14ac:dyDescent="0.2">
      <c r="A609" s="36"/>
      <c r="B609" s="39"/>
      <c r="C609" s="14" t="s">
        <v>3</v>
      </c>
      <c r="D609" s="5">
        <f t="shared" si="269"/>
        <v>0</v>
      </c>
      <c r="E609" s="5"/>
      <c r="F609" s="5"/>
      <c r="G609" s="5"/>
      <c r="H609" s="5"/>
      <c r="I609" s="5"/>
      <c r="J609" s="5"/>
      <c r="K609" s="5"/>
      <c r="L609" s="14"/>
      <c r="M609" s="14"/>
      <c r="N609" s="14"/>
      <c r="O609" s="14"/>
    </row>
    <row r="610" spans="1:15" s="2" customFormat="1" ht="37.5" customHeight="1" x14ac:dyDescent="0.2">
      <c r="A610" s="36"/>
      <c r="B610" s="39"/>
      <c r="C610" s="14" t="s">
        <v>19</v>
      </c>
      <c r="D610" s="5">
        <f t="shared" si="269"/>
        <v>7629858.3499999996</v>
      </c>
      <c r="E610" s="5">
        <v>480100.6</v>
      </c>
      <c r="F610" s="5">
        <v>507976.74</v>
      </c>
      <c r="G610" s="5">
        <v>526348.41</v>
      </c>
      <c r="H610" s="5">
        <v>603533.19999999995</v>
      </c>
      <c r="I610" s="5">
        <v>673573</v>
      </c>
      <c r="J610" s="5">
        <v>704312.4</v>
      </c>
      <c r="K610" s="5">
        <f>744911+2375</f>
        <v>747286</v>
      </c>
      <c r="L610" s="25">
        <f>784307+2375</f>
        <v>786682</v>
      </c>
      <c r="M610" s="25">
        <f>824307+2375</f>
        <v>826682</v>
      </c>
      <c r="N610" s="25">
        <f>864307+2375</f>
        <v>866682</v>
      </c>
      <c r="O610" s="25">
        <f>904307+2375</f>
        <v>906682</v>
      </c>
    </row>
    <row r="611" spans="1:15" s="2" customFormat="1" ht="59.25" customHeight="1" x14ac:dyDescent="0.2">
      <c r="A611" s="37"/>
      <c r="B611" s="40"/>
      <c r="C611" s="14" t="s">
        <v>9</v>
      </c>
      <c r="D611" s="5">
        <f t="shared" si="269"/>
        <v>137512.20000000001</v>
      </c>
      <c r="E611" s="5">
        <v>8894.2999999999993</v>
      </c>
      <c r="F611" s="5">
        <f>12575.33408+553-3797-335</f>
        <v>8996.33</v>
      </c>
      <c r="G611" s="5">
        <v>9112.5499999999993</v>
      </c>
      <c r="H611" s="5">
        <v>10271</v>
      </c>
      <c r="I611" s="26">
        <v>13264.18</v>
      </c>
      <c r="J611" s="5">
        <v>15408.14</v>
      </c>
      <c r="K611" s="5">
        <v>14313.14</v>
      </c>
      <c r="L611" s="5">
        <v>14313.14</v>
      </c>
      <c r="M611" s="5">
        <v>14313.14</v>
      </c>
      <c r="N611" s="5">
        <v>14313.14</v>
      </c>
      <c r="O611" s="5">
        <v>14313.14</v>
      </c>
    </row>
    <row r="612" spans="1:15" s="2" customFormat="1" ht="24" customHeight="1" x14ac:dyDescent="0.2">
      <c r="A612" s="35" t="s">
        <v>213</v>
      </c>
      <c r="B612" s="38" t="s">
        <v>88</v>
      </c>
      <c r="C612" s="14" t="s">
        <v>4</v>
      </c>
      <c r="D612" s="5">
        <f t="shared" si="269"/>
        <v>18318.669999999998</v>
      </c>
      <c r="E612" s="5">
        <f>E613+E614+E615+E616</f>
        <v>16281</v>
      </c>
      <c r="F612" s="5">
        <f t="shared" ref="F612:O612" si="284">F613+F614+F615+F616</f>
        <v>2037.67</v>
      </c>
      <c r="G612" s="5">
        <f t="shared" si="284"/>
        <v>0</v>
      </c>
      <c r="H612" s="5">
        <f t="shared" si="284"/>
        <v>0</v>
      </c>
      <c r="I612" s="5">
        <f t="shared" si="284"/>
        <v>0</v>
      </c>
      <c r="J612" s="5">
        <f t="shared" si="284"/>
        <v>0</v>
      </c>
      <c r="K612" s="5">
        <f t="shared" si="284"/>
        <v>0</v>
      </c>
      <c r="L612" s="5">
        <f t="shared" si="284"/>
        <v>0</v>
      </c>
      <c r="M612" s="5">
        <f t="shared" si="284"/>
        <v>0</v>
      </c>
      <c r="N612" s="5">
        <f t="shared" si="284"/>
        <v>0</v>
      </c>
      <c r="O612" s="5">
        <f t="shared" si="284"/>
        <v>0</v>
      </c>
    </row>
    <row r="613" spans="1:15" s="2" customFormat="1" ht="24" customHeight="1" x14ac:dyDescent="0.2">
      <c r="A613" s="36"/>
      <c r="B613" s="39"/>
      <c r="C613" s="14" t="s">
        <v>2</v>
      </c>
      <c r="D613" s="5">
        <f t="shared" si="269"/>
        <v>0</v>
      </c>
      <c r="E613" s="5"/>
      <c r="F613" s="5"/>
      <c r="G613" s="5"/>
      <c r="H613" s="5"/>
      <c r="I613" s="5"/>
      <c r="J613" s="5"/>
      <c r="K613" s="5"/>
      <c r="L613" s="14"/>
      <c r="M613" s="14"/>
      <c r="N613" s="14"/>
      <c r="O613" s="14"/>
    </row>
    <row r="614" spans="1:15" s="2" customFormat="1" ht="31.5" customHeight="1" x14ac:dyDescent="0.2">
      <c r="A614" s="36"/>
      <c r="B614" s="39"/>
      <c r="C614" s="14" t="s">
        <v>3</v>
      </c>
      <c r="D614" s="5">
        <f t="shared" si="269"/>
        <v>0</v>
      </c>
      <c r="E614" s="5"/>
      <c r="F614" s="5"/>
      <c r="G614" s="5"/>
      <c r="H614" s="5"/>
      <c r="I614" s="5"/>
      <c r="J614" s="5"/>
      <c r="K614" s="5"/>
      <c r="L614" s="14"/>
      <c r="M614" s="14"/>
      <c r="N614" s="14"/>
      <c r="O614" s="14"/>
    </row>
    <row r="615" spans="1:15" s="2" customFormat="1" ht="42.75" customHeight="1" x14ac:dyDescent="0.2">
      <c r="A615" s="36"/>
      <c r="B615" s="39"/>
      <c r="C615" s="14" t="s">
        <v>19</v>
      </c>
      <c r="D615" s="5">
        <f t="shared" si="269"/>
        <v>18033</v>
      </c>
      <c r="E615" s="5">
        <v>15996</v>
      </c>
      <c r="F615" s="5">
        <v>2037</v>
      </c>
      <c r="G615" s="5"/>
      <c r="H615" s="5"/>
      <c r="I615" s="5"/>
      <c r="J615" s="5"/>
      <c r="K615" s="5"/>
      <c r="L615" s="14"/>
      <c r="M615" s="14"/>
      <c r="N615" s="14"/>
      <c r="O615" s="14"/>
    </row>
    <row r="616" spans="1:15" s="2" customFormat="1" ht="48.75" customHeight="1" x14ac:dyDescent="0.2">
      <c r="A616" s="37"/>
      <c r="B616" s="40"/>
      <c r="C616" s="14" t="s">
        <v>9</v>
      </c>
      <c r="D616" s="5">
        <f t="shared" si="269"/>
        <v>285.67</v>
      </c>
      <c r="E616" s="5">
        <v>285</v>
      </c>
      <c r="F616" s="5">
        <v>0.67</v>
      </c>
      <c r="G616" s="5"/>
      <c r="H616" s="5"/>
      <c r="I616" s="5"/>
      <c r="J616" s="5"/>
      <c r="K616" s="5"/>
      <c r="L616" s="14"/>
      <c r="M616" s="14"/>
      <c r="N616" s="14"/>
      <c r="O616" s="14"/>
    </row>
    <row r="617" spans="1:15" s="2" customFormat="1" ht="18.75" customHeight="1" x14ac:dyDescent="0.2">
      <c r="A617" s="35" t="s">
        <v>214</v>
      </c>
      <c r="B617" s="44" t="s">
        <v>84</v>
      </c>
      <c r="C617" s="14" t="s">
        <v>4</v>
      </c>
      <c r="D617" s="5">
        <f t="shared" si="269"/>
        <v>1682610.71</v>
      </c>
      <c r="E617" s="5">
        <f t="shared" ref="E617:O617" si="285">E618+E619+E620+E621</f>
        <v>132279.4</v>
      </c>
      <c r="F617" s="5">
        <f t="shared" si="285"/>
        <v>133465.51</v>
      </c>
      <c r="G617" s="5">
        <f t="shared" si="285"/>
        <v>135230.6</v>
      </c>
      <c r="H617" s="5">
        <f t="shared" si="285"/>
        <v>143301.29999999999</v>
      </c>
      <c r="I617" s="5">
        <f t="shared" si="285"/>
        <v>148272.9</v>
      </c>
      <c r="J617" s="5">
        <f t="shared" si="285"/>
        <v>151980</v>
      </c>
      <c r="K617" s="5">
        <f t="shared" si="285"/>
        <v>157293</v>
      </c>
      <c r="L617" s="5">
        <f t="shared" si="285"/>
        <v>162697</v>
      </c>
      <c r="M617" s="5">
        <f t="shared" si="285"/>
        <v>167697</v>
      </c>
      <c r="N617" s="5">
        <f t="shared" si="285"/>
        <v>172697</v>
      </c>
      <c r="O617" s="5">
        <f t="shared" si="285"/>
        <v>177697</v>
      </c>
    </row>
    <row r="618" spans="1:15" s="2" customFormat="1" ht="27" customHeight="1" x14ac:dyDescent="0.2">
      <c r="A618" s="36"/>
      <c r="B618" s="45"/>
      <c r="C618" s="14" t="s">
        <v>2</v>
      </c>
      <c r="D618" s="5">
        <f t="shared" si="269"/>
        <v>0</v>
      </c>
      <c r="E618" s="5"/>
      <c r="F618" s="5"/>
      <c r="G618" s="5"/>
      <c r="H618" s="5"/>
      <c r="I618" s="5"/>
      <c r="J618" s="5"/>
      <c r="K618" s="5"/>
      <c r="L618" s="14"/>
      <c r="M618" s="14"/>
      <c r="N618" s="14"/>
      <c r="O618" s="14"/>
    </row>
    <row r="619" spans="1:15" s="2" customFormat="1" ht="32.25" customHeight="1" x14ac:dyDescent="0.2">
      <c r="A619" s="36"/>
      <c r="B619" s="45"/>
      <c r="C619" s="14" t="s">
        <v>3</v>
      </c>
      <c r="D619" s="5">
        <f t="shared" si="269"/>
        <v>0</v>
      </c>
      <c r="E619" s="5"/>
      <c r="F619" s="5"/>
      <c r="G619" s="5"/>
      <c r="H619" s="5"/>
      <c r="I619" s="5"/>
      <c r="J619" s="5"/>
      <c r="K619" s="5"/>
      <c r="L619" s="14"/>
      <c r="M619" s="14"/>
      <c r="N619" s="14"/>
      <c r="O619" s="14"/>
    </row>
    <row r="620" spans="1:15" s="2" customFormat="1" ht="45" customHeight="1" x14ac:dyDescent="0.2">
      <c r="A620" s="36"/>
      <c r="B620" s="45"/>
      <c r="C620" s="14" t="s">
        <v>19</v>
      </c>
      <c r="D620" s="5">
        <f t="shared" si="269"/>
        <v>1682610.71</v>
      </c>
      <c r="E620" s="5">
        <v>132279.4</v>
      </c>
      <c r="F620" s="5">
        <v>133465.51</v>
      </c>
      <c r="G620" s="5">
        <v>135230.6</v>
      </c>
      <c r="H620" s="5">
        <v>143301.29999999999</v>
      </c>
      <c r="I620" s="5">
        <v>148272.9</v>
      </c>
      <c r="J620" s="5">
        <v>151980</v>
      </c>
      <c r="K620" s="5">
        <v>157293</v>
      </c>
      <c r="L620" s="14">
        <v>162697</v>
      </c>
      <c r="M620" s="25">
        <v>167697</v>
      </c>
      <c r="N620" s="25">
        <v>172697</v>
      </c>
      <c r="O620" s="25">
        <v>177697</v>
      </c>
    </row>
    <row r="621" spans="1:15" s="2" customFormat="1" ht="32.25" customHeight="1" x14ac:dyDescent="0.2">
      <c r="A621" s="37"/>
      <c r="B621" s="46"/>
      <c r="C621" s="14" t="s">
        <v>9</v>
      </c>
      <c r="D621" s="5">
        <f t="shared" si="269"/>
        <v>0</v>
      </c>
      <c r="E621" s="5"/>
      <c r="F621" s="5"/>
      <c r="G621" s="5"/>
      <c r="H621" s="5"/>
      <c r="I621" s="5"/>
      <c r="J621" s="5"/>
      <c r="K621" s="5"/>
      <c r="L621" s="14"/>
      <c r="M621" s="14"/>
      <c r="N621" s="14"/>
      <c r="O621" s="14"/>
    </row>
    <row r="622" spans="1:15" s="2" customFormat="1" ht="27" customHeight="1" x14ac:dyDescent="0.2">
      <c r="A622" s="35" t="s">
        <v>215</v>
      </c>
      <c r="B622" s="38" t="s">
        <v>249</v>
      </c>
      <c r="C622" s="14" t="s">
        <v>4</v>
      </c>
      <c r="D622" s="5">
        <f t="shared" si="269"/>
        <v>182976.09</v>
      </c>
      <c r="E622" s="5">
        <f t="shared" ref="E622:O622" si="286">E623+E624+E625+E626</f>
        <v>22949.599999999999</v>
      </c>
      <c r="F622" s="5">
        <f t="shared" si="286"/>
        <v>21892.49</v>
      </c>
      <c r="G622" s="5">
        <f t="shared" si="286"/>
        <v>17560.599999999999</v>
      </c>
      <c r="H622" s="5">
        <f t="shared" si="286"/>
        <v>14236.3</v>
      </c>
      <c r="I622" s="5">
        <f t="shared" si="286"/>
        <v>14387.1</v>
      </c>
      <c r="J622" s="5">
        <f t="shared" si="286"/>
        <v>15530</v>
      </c>
      <c r="K622" s="5">
        <f t="shared" si="286"/>
        <v>15254</v>
      </c>
      <c r="L622" s="5">
        <f t="shared" si="286"/>
        <v>14997</v>
      </c>
      <c r="M622" s="5">
        <f t="shared" si="286"/>
        <v>15191</v>
      </c>
      <c r="N622" s="5">
        <f t="shared" si="286"/>
        <v>15389</v>
      </c>
      <c r="O622" s="5">
        <f t="shared" si="286"/>
        <v>15589</v>
      </c>
    </row>
    <row r="623" spans="1:15" s="2" customFormat="1" ht="26.25" customHeight="1" x14ac:dyDescent="0.2">
      <c r="A623" s="36"/>
      <c r="B623" s="39"/>
      <c r="C623" s="14" t="s">
        <v>2</v>
      </c>
      <c r="D623" s="5">
        <f t="shared" si="269"/>
        <v>0</v>
      </c>
      <c r="E623" s="5"/>
      <c r="F623" s="5"/>
      <c r="G623" s="5"/>
      <c r="H623" s="5"/>
      <c r="I623" s="5"/>
      <c r="J623" s="5"/>
      <c r="K623" s="5"/>
      <c r="L623" s="14"/>
      <c r="M623" s="14"/>
      <c r="N623" s="14"/>
      <c r="O623" s="14"/>
    </row>
    <row r="624" spans="1:15" s="2" customFormat="1" ht="36" customHeight="1" x14ac:dyDescent="0.2">
      <c r="A624" s="36"/>
      <c r="B624" s="39"/>
      <c r="C624" s="14" t="s">
        <v>3</v>
      </c>
      <c r="D624" s="5">
        <f t="shared" si="269"/>
        <v>0</v>
      </c>
      <c r="E624" s="5"/>
      <c r="F624" s="5"/>
      <c r="G624" s="5"/>
      <c r="H624" s="5"/>
      <c r="I624" s="5"/>
      <c r="J624" s="5"/>
      <c r="K624" s="5"/>
      <c r="L624" s="14"/>
      <c r="M624" s="14"/>
      <c r="N624" s="14"/>
      <c r="O624" s="14"/>
    </row>
    <row r="625" spans="1:15" s="2" customFormat="1" ht="43.5" customHeight="1" x14ac:dyDescent="0.2">
      <c r="A625" s="36"/>
      <c r="B625" s="39"/>
      <c r="C625" s="14" t="s">
        <v>19</v>
      </c>
      <c r="D625" s="5">
        <f t="shared" si="269"/>
        <v>182976.09</v>
      </c>
      <c r="E625" s="5">
        <v>22949.599999999999</v>
      </c>
      <c r="F625" s="5">
        <v>21892.49</v>
      </c>
      <c r="G625" s="5">
        <v>17560.599999999999</v>
      </c>
      <c r="H625" s="5">
        <v>14236.3</v>
      </c>
      <c r="I625" s="5">
        <v>14387.1</v>
      </c>
      <c r="J625" s="5">
        <v>15530</v>
      </c>
      <c r="K625" s="5">
        <v>15254</v>
      </c>
      <c r="L625" s="14">
        <f>15587-590</f>
        <v>14997</v>
      </c>
      <c r="M625" s="25">
        <v>15191</v>
      </c>
      <c r="N625" s="25">
        <v>15389</v>
      </c>
      <c r="O625" s="25">
        <v>15589</v>
      </c>
    </row>
    <row r="626" spans="1:15" s="2" customFormat="1" ht="28.5" customHeight="1" x14ac:dyDescent="0.2">
      <c r="A626" s="37"/>
      <c r="B626" s="40"/>
      <c r="C626" s="14" t="s">
        <v>9</v>
      </c>
      <c r="D626" s="5">
        <f t="shared" si="269"/>
        <v>0</v>
      </c>
      <c r="E626" s="5"/>
      <c r="F626" s="5"/>
      <c r="G626" s="5"/>
      <c r="H626" s="5"/>
      <c r="I626" s="5"/>
      <c r="J626" s="5"/>
      <c r="K626" s="5"/>
      <c r="L626" s="14"/>
      <c r="M626" s="14"/>
      <c r="N626" s="14"/>
      <c r="O626" s="14"/>
    </row>
    <row r="627" spans="1:15" s="2" customFormat="1" ht="18.75" customHeight="1" x14ac:dyDescent="0.2">
      <c r="A627" s="35" t="s">
        <v>216</v>
      </c>
      <c r="B627" s="38" t="s">
        <v>38</v>
      </c>
      <c r="C627" s="14" t="s">
        <v>4</v>
      </c>
      <c r="D627" s="5">
        <f t="shared" si="269"/>
        <v>97148.61</v>
      </c>
      <c r="E627" s="5">
        <f>E628+E629+E630+E631</f>
        <v>48731.7</v>
      </c>
      <c r="F627" s="5">
        <f t="shared" ref="F627:O627" si="287">F628+F629+F630+F631</f>
        <v>48416.91</v>
      </c>
      <c r="G627" s="5">
        <f t="shared" si="287"/>
        <v>0</v>
      </c>
      <c r="H627" s="5">
        <f t="shared" si="287"/>
        <v>0</v>
      </c>
      <c r="I627" s="5">
        <f t="shared" si="287"/>
        <v>0</v>
      </c>
      <c r="J627" s="5">
        <f t="shared" si="287"/>
        <v>0</v>
      </c>
      <c r="K627" s="5">
        <f t="shared" si="287"/>
        <v>0</v>
      </c>
      <c r="L627" s="5">
        <f t="shared" si="287"/>
        <v>0</v>
      </c>
      <c r="M627" s="5">
        <f t="shared" si="287"/>
        <v>0</v>
      </c>
      <c r="N627" s="5">
        <f t="shared" si="287"/>
        <v>0</v>
      </c>
      <c r="O627" s="5">
        <f t="shared" si="287"/>
        <v>0</v>
      </c>
    </row>
    <row r="628" spans="1:15" s="2" customFormat="1" ht="23.25" customHeight="1" x14ac:dyDescent="0.2">
      <c r="A628" s="36"/>
      <c r="B628" s="39"/>
      <c r="C628" s="14" t="s">
        <v>2</v>
      </c>
      <c r="D628" s="5">
        <f t="shared" si="269"/>
        <v>0</v>
      </c>
      <c r="E628" s="5"/>
      <c r="F628" s="5"/>
      <c r="G628" s="5"/>
      <c r="H628" s="5"/>
      <c r="I628" s="5"/>
      <c r="J628" s="5"/>
      <c r="K628" s="5"/>
      <c r="L628" s="14"/>
      <c r="M628" s="14"/>
      <c r="N628" s="14"/>
      <c r="O628" s="14"/>
    </row>
    <row r="629" spans="1:15" s="2" customFormat="1" ht="24" customHeight="1" x14ac:dyDescent="0.2">
      <c r="A629" s="36"/>
      <c r="B629" s="39"/>
      <c r="C629" s="14" t="s">
        <v>3</v>
      </c>
      <c r="D629" s="5">
        <f t="shared" si="269"/>
        <v>97148.61</v>
      </c>
      <c r="E629" s="5">
        <v>48731.7</v>
      </c>
      <c r="F629" s="5">
        <v>48416.91</v>
      </c>
      <c r="G629" s="5"/>
      <c r="H629" s="5"/>
      <c r="I629" s="5"/>
      <c r="J629" s="5"/>
      <c r="K629" s="5"/>
      <c r="L629" s="14"/>
      <c r="M629" s="14"/>
      <c r="N629" s="14"/>
      <c r="O629" s="14"/>
    </row>
    <row r="630" spans="1:15" s="2" customFormat="1" ht="34.5" customHeight="1" x14ac:dyDescent="0.2">
      <c r="A630" s="36"/>
      <c r="B630" s="39"/>
      <c r="C630" s="14" t="s">
        <v>19</v>
      </c>
      <c r="D630" s="5">
        <f t="shared" si="269"/>
        <v>0</v>
      </c>
      <c r="E630" s="5"/>
      <c r="F630" s="5"/>
      <c r="G630" s="5"/>
      <c r="H630" s="5"/>
      <c r="I630" s="5"/>
      <c r="J630" s="5"/>
      <c r="K630" s="5"/>
      <c r="L630" s="14"/>
      <c r="M630" s="14"/>
      <c r="N630" s="14"/>
      <c r="O630" s="14"/>
    </row>
    <row r="631" spans="1:15" s="2" customFormat="1" ht="27" customHeight="1" x14ac:dyDescent="0.2">
      <c r="A631" s="37"/>
      <c r="B631" s="40"/>
      <c r="C631" s="14" t="s">
        <v>9</v>
      </c>
      <c r="D631" s="5">
        <f t="shared" si="269"/>
        <v>0</v>
      </c>
      <c r="E631" s="5"/>
      <c r="F631" s="5"/>
      <c r="G631" s="5"/>
      <c r="H631" s="5"/>
      <c r="I631" s="5"/>
      <c r="J631" s="5"/>
      <c r="K631" s="5"/>
      <c r="L631" s="14"/>
      <c r="M631" s="14"/>
      <c r="N631" s="14"/>
      <c r="O631" s="14"/>
    </row>
    <row r="632" spans="1:15" s="2" customFormat="1" ht="22.5" customHeight="1" x14ac:dyDescent="0.2">
      <c r="A632" s="35" t="s">
        <v>217</v>
      </c>
      <c r="B632" s="38" t="s">
        <v>74</v>
      </c>
      <c r="C632" s="14" t="s">
        <v>4</v>
      </c>
      <c r="D632" s="5">
        <f t="shared" si="269"/>
        <v>23996</v>
      </c>
      <c r="E632" s="5">
        <f>E633+E634+E635+E636</f>
        <v>1988</v>
      </c>
      <c r="F632" s="5">
        <f t="shared" ref="F632:O632" si="288">F633+F634+F635+F636</f>
        <v>2076</v>
      </c>
      <c r="G632" s="5">
        <f t="shared" si="288"/>
        <v>2031</v>
      </c>
      <c r="H632" s="5">
        <f t="shared" si="288"/>
        <v>2098</v>
      </c>
      <c r="I632" s="5">
        <f t="shared" si="288"/>
        <v>2225</v>
      </c>
      <c r="J632" s="5">
        <f t="shared" si="288"/>
        <v>2263</v>
      </c>
      <c r="K632" s="5">
        <f t="shared" si="288"/>
        <v>2263</v>
      </c>
      <c r="L632" s="5">
        <f t="shared" si="288"/>
        <v>2263</v>
      </c>
      <c r="M632" s="5">
        <f t="shared" si="288"/>
        <v>2263</v>
      </c>
      <c r="N632" s="5">
        <f t="shared" si="288"/>
        <v>2263</v>
      </c>
      <c r="O632" s="5">
        <f t="shared" si="288"/>
        <v>2263</v>
      </c>
    </row>
    <row r="633" spans="1:15" s="2" customFormat="1" ht="26.25" customHeight="1" x14ac:dyDescent="0.2">
      <c r="A633" s="36"/>
      <c r="B633" s="39"/>
      <c r="C633" s="14" t="s">
        <v>2</v>
      </c>
      <c r="D633" s="5">
        <f t="shared" si="269"/>
        <v>0</v>
      </c>
      <c r="E633" s="5"/>
      <c r="F633" s="5"/>
      <c r="G633" s="5"/>
      <c r="H633" s="5"/>
      <c r="I633" s="5"/>
      <c r="J633" s="5"/>
      <c r="K633" s="5"/>
      <c r="L633" s="14"/>
      <c r="M633" s="14"/>
      <c r="N633" s="14"/>
      <c r="O633" s="14"/>
    </row>
    <row r="634" spans="1:15" s="2" customFormat="1" ht="18.75" customHeight="1" x14ac:dyDescent="0.2">
      <c r="A634" s="36"/>
      <c r="B634" s="39"/>
      <c r="C634" s="14" t="s">
        <v>3</v>
      </c>
      <c r="D634" s="5">
        <f t="shared" si="269"/>
        <v>0</v>
      </c>
      <c r="E634" s="5"/>
      <c r="F634" s="5"/>
      <c r="G634" s="5"/>
      <c r="H634" s="5"/>
      <c r="I634" s="5"/>
      <c r="J634" s="5"/>
      <c r="K634" s="5"/>
      <c r="L634" s="14"/>
      <c r="M634" s="14"/>
      <c r="N634" s="14"/>
      <c r="O634" s="14"/>
    </row>
    <row r="635" spans="1:15" s="2" customFormat="1" ht="42" customHeight="1" x14ac:dyDescent="0.2">
      <c r="A635" s="36"/>
      <c r="B635" s="39"/>
      <c r="C635" s="14" t="s">
        <v>19</v>
      </c>
      <c r="D635" s="5">
        <f t="shared" si="269"/>
        <v>23996</v>
      </c>
      <c r="E635" s="5">
        <v>1988</v>
      </c>
      <c r="F635" s="5">
        <v>2076</v>
      </c>
      <c r="G635" s="5">
        <v>2031</v>
      </c>
      <c r="H635" s="5">
        <v>2098</v>
      </c>
      <c r="I635" s="5">
        <v>2225</v>
      </c>
      <c r="J635" s="5">
        <v>2263</v>
      </c>
      <c r="K635" s="5">
        <v>2263</v>
      </c>
      <c r="L635" s="25">
        <v>2263</v>
      </c>
      <c r="M635" s="25">
        <v>2263</v>
      </c>
      <c r="N635" s="25">
        <v>2263</v>
      </c>
      <c r="O635" s="25">
        <v>2263</v>
      </c>
    </row>
    <row r="636" spans="1:15" s="2" customFormat="1" ht="27.75" customHeight="1" x14ac:dyDescent="0.2">
      <c r="A636" s="37"/>
      <c r="B636" s="40"/>
      <c r="C636" s="14" t="s">
        <v>9</v>
      </c>
      <c r="D636" s="5">
        <f t="shared" si="269"/>
        <v>0</v>
      </c>
      <c r="E636" s="5"/>
      <c r="F636" s="5"/>
      <c r="G636" s="5"/>
      <c r="H636" s="5"/>
      <c r="I636" s="5"/>
      <c r="J636" s="5"/>
      <c r="K636" s="5"/>
      <c r="L636" s="14"/>
      <c r="M636" s="14"/>
      <c r="N636" s="14"/>
      <c r="O636" s="14"/>
    </row>
    <row r="637" spans="1:15" s="2" customFormat="1" ht="22.5" customHeight="1" x14ac:dyDescent="0.2">
      <c r="A637" s="35" t="s">
        <v>218</v>
      </c>
      <c r="B637" s="38" t="s">
        <v>35</v>
      </c>
      <c r="C637" s="14" t="s">
        <v>4</v>
      </c>
      <c r="D637" s="5">
        <f t="shared" si="269"/>
        <v>22719</v>
      </c>
      <c r="E637" s="5">
        <f>E638+E639+E640+E641</f>
        <v>1926</v>
      </c>
      <c r="F637" s="5">
        <f t="shared" ref="F637:O637" si="289">F638+F639+F640+F641</f>
        <v>1688</v>
      </c>
      <c r="G637" s="5">
        <f t="shared" si="289"/>
        <v>2463</v>
      </c>
      <c r="H637" s="5">
        <f t="shared" si="289"/>
        <v>1938</v>
      </c>
      <c r="I637" s="5">
        <f t="shared" si="289"/>
        <v>2201</v>
      </c>
      <c r="J637" s="5">
        <f t="shared" si="289"/>
        <v>1891</v>
      </c>
      <c r="K637" s="5">
        <f t="shared" si="289"/>
        <v>1964</v>
      </c>
      <c r="L637" s="5">
        <f t="shared" si="289"/>
        <v>2043</v>
      </c>
      <c r="M637" s="5">
        <f t="shared" si="289"/>
        <v>2120</v>
      </c>
      <c r="N637" s="5">
        <f t="shared" si="289"/>
        <v>2201</v>
      </c>
      <c r="O637" s="5">
        <f t="shared" si="289"/>
        <v>2284</v>
      </c>
    </row>
    <row r="638" spans="1:15" s="2" customFormat="1" ht="30.75" customHeight="1" x14ac:dyDescent="0.2">
      <c r="A638" s="36"/>
      <c r="B638" s="39"/>
      <c r="C638" s="14" t="s">
        <v>2</v>
      </c>
      <c r="D638" s="5">
        <f t="shared" si="269"/>
        <v>0</v>
      </c>
      <c r="E638" s="5"/>
      <c r="F638" s="5"/>
      <c r="G638" s="5"/>
      <c r="H638" s="5"/>
      <c r="I638" s="5"/>
      <c r="J638" s="5"/>
      <c r="K638" s="5"/>
      <c r="L638" s="14"/>
      <c r="M638" s="14"/>
      <c r="N638" s="14"/>
      <c r="O638" s="14"/>
    </row>
    <row r="639" spans="1:15" s="2" customFormat="1" ht="24" customHeight="1" x14ac:dyDescent="0.2">
      <c r="A639" s="36"/>
      <c r="B639" s="39"/>
      <c r="C639" s="14" t="s">
        <v>3</v>
      </c>
      <c r="D639" s="5">
        <f t="shared" si="269"/>
        <v>0</v>
      </c>
      <c r="E639" s="5"/>
      <c r="F639" s="5"/>
      <c r="G639" s="5"/>
      <c r="H639" s="5"/>
      <c r="I639" s="5"/>
      <c r="J639" s="5"/>
      <c r="K639" s="5"/>
      <c r="L639" s="14"/>
      <c r="M639" s="14"/>
      <c r="N639" s="14"/>
      <c r="O639" s="14"/>
    </row>
    <row r="640" spans="1:15" s="2" customFormat="1" ht="47.25" customHeight="1" x14ac:dyDescent="0.2">
      <c r="A640" s="36"/>
      <c r="B640" s="39"/>
      <c r="C640" s="14" t="s">
        <v>19</v>
      </c>
      <c r="D640" s="5">
        <f t="shared" si="269"/>
        <v>22719</v>
      </c>
      <c r="E640" s="5">
        <v>1926</v>
      </c>
      <c r="F640" s="5">
        <v>1688</v>
      </c>
      <c r="G640" s="5">
        <v>2463</v>
      </c>
      <c r="H640" s="5">
        <v>1938</v>
      </c>
      <c r="I640" s="5">
        <v>2201</v>
      </c>
      <c r="J640" s="5">
        <v>1891</v>
      </c>
      <c r="K640" s="5">
        <v>1964</v>
      </c>
      <c r="L640" s="25">
        <v>2043</v>
      </c>
      <c r="M640" s="25">
        <v>2120</v>
      </c>
      <c r="N640" s="25">
        <v>2201</v>
      </c>
      <c r="O640" s="25">
        <v>2284</v>
      </c>
    </row>
    <row r="641" spans="1:15" s="2" customFormat="1" ht="29.25" customHeight="1" x14ac:dyDescent="0.2">
      <c r="A641" s="37"/>
      <c r="B641" s="40"/>
      <c r="C641" s="14" t="s">
        <v>9</v>
      </c>
      <c r="D641" s="5">
        <f t="shared" si="269"/>
        <v>0</v>
      </c>
      <c r="E641" s="5"/>
      <c r="F641" s="5"/>
      <c r="G641" s="5"/>
      <c r="H641" s="5"/>
      <c r="I641" s="5"/>
      <c r="J641" s="5"/>
      <c r="K641" s="5"/>
      <c r="L641" s="14"/>
      <c r="M641" s="14"/>
      <c r="N641" s="14"/>
      <c r="O641" s="14"/>
    </row>
    <row r="642" spans="1:15" s="3" customFormat="1" ht="22.5" customHeight="1" x14ac:dyDescent="0.2">
      <c r="A642" s="35" t="s">
        <v>142</v>
      </c>
      <c r="B642" s="38" t="s">
        <v>45</v>
      </c>
      <c r="C642" s="14" t="s">
        <v>4</v>
      </c>
      <c r="D642" s="5">
        <f t="shared" si="269"/>
        <v>65123.7</v>
      </c>
      <c r="E642" s="5">
        <f>E643+E644+E645+E646</f>
        <v>4962</v>
      </c>
      <c r="F642" s="5">
        <f t="shared" ref="F642:O642" si="290">F643+F644+F645+F646</f>
        <v>2113</v>
      </c>
      <c r="G642" s="5">
        <f t="shared" si="290"/>
        <v>5652</v>
      </c>
      <c r="H642" s="5">
        <f t="shared" si="290"/>
        <v>9321</v>
      </c>
      <c r="I642" s="5">
        <f t="shared" si="290"/>
        <v>16629.7</v>
      </c>
      <c r="J642" s="5">
        <f t="shared" si="290"/>
        <v>10246</v>
      </c>
      <c r="K642" s="5">
        <f t="shared" si="290"/>
        <v>8100</v>
      </c>
      <c r="L642" s="5">
        <f t="shared" si="290"/>
        <v>8100</v>
      </c>
      <c r="M642" s="5">
        <f t="shared" si="290"/>
        <v>0</v>
      </c>
      <c r="N642" s="5">
        <f t="shared" si="290"/>
        <v>0</v>
      </c>
      <c r="O642" s="5">
        <f t="shared" si="290"/>
        <v>0</v>
      </c>
    </row>
    <row r="643" spans="1:15" s="3" customFormat="1" ht="23.25" customHeight="1" x14ac:dyDescent="0.2">
      <c r="A643" s="36"/>
      <c r="B643" s="39"/>
      <c r="C643" s="14" t="s">
        <v>2</v>
      </c>
      <c r="D643" s="5">
        <f t="shared" ref="D643:D676" si="291">SUM(E643:O643)</f>
        <v>0</v>
      </c>
      <c r="E643" s="5"/>
      <c r="F643" s="5"/>
      <c r="G643" s="5"/>
      <c r="H643" s="5"/>
      <c r="I643" s="5"/>
      <c r="J643" s="5"/>
      <c r="K643" s="5"/>
      <c r="L643" s="14"/>
      <c r="M643" s="14"/>
      <c r="N643" s="14"/>
      <c r="O643" s="14"/>
    </row>
    <row r="644" spans="1:15" s="3" customFormat="1" ht="24.75" customHeight="1" x14ac:dyDescent="0.2">
      <c r="A644" s="36"/>
      <c r="B644" s="39"/>
      <c r="C644" s="13" t="s">
        <v>3</v>
      </c>
      <c r="D644" s="5">
        <f t="shared" si="291"/>
        <v>65123.7</v>
      </c>
      <c r="E644" s="5">
        <v>4962</v>
      </c>
      <c r="F644" s="5">
        <v>2113</v>
      </c>
      <c r="G644" s="5">
        <v>5652</v>
      </c>
      <c r="H644" s="5">
        <v>9321</v>
      </c>
      <c r="I644" s="5">
        <v>16629.7</v>
      </c>
      <c r="J644" s="5">
        <v>10246</v>
      </c>
      <c r="K644" s="5">
        <v>8100</v>
      </c>
      <c r="L644" s="5">
        <v>8100</v>
      </c>
      <c r="M644" s="14"/>
      <c r="N644" s="14"/>
      <c r="O644" s="14"/>
    </row>
    <row r="645" spans="1:15" s="3" customFormat="1" ht="35.25" customHeight="1" x14ac:dyDescent="0.2">
      <c r="A645" s="36"/>
      <c r="B645" s="39"/>
      <c r="C645" s="13" t="s">
        <v>19</v>
      </c>
      <c r="D645" s="5">
        <f t="shared" si="291"/>
        <v>0</v>
      </c>
      <c r="E645" s="5"/>
      <c r="F645" s="5"/>
      <c r="G645" s="5"/>
      <c r="H645" s="5"/>
      <c r="I645" s="5"/>
      <c r="J645" s="5"/>
      <c r="K645" s="5"/>
      <c r="L645" s="14"/>
      <c r="M645" s="14"/>
      <c r="N645" s="14"/>
      <c r="O645" s="14"/>
    </row>
    <row r="646" spans="1:15" s="3" customFormat="1" ht="27" customHeight="1" x14ac:dyDescent="0.2">
      <c r="A646" s="37"/>
      <c r="B646" s="40"/>
      <c r="C646" s="13" t="s">
        <v>9</v>
      </c>
      <c r="D646" s="5">
        <f t="shared" si="291"/>
        <v>0</v>
      </c>
      <c r="E646" s="5"/>
      <c r="F646" s="5"/>
      <c r="G646" s="5"/>
      <c r="H646" s="5"/>
      <c r="I646" s="5"/>
      <c r="J646" s="5"/>
      <c r="K646" s="5"/>
      <c r="L646" s="14"/>
      <c r="M646" s="14"/>
      <c r="N646" s="14"/>
      <c r="O646" s="14"/>
    </row>
    <row r="647" spans="1:15" s="3" customFormat="1" ht="27" customHeight="1" x14ac:dyDescent="0.2">
      <c r="A647" s="41" t="s">
        <v>143</v>
      </c>
      <c r="B647" s="44" t="s">
        <v>250</v>
      </c>
      <c r="C647" s="14" t="s">
        <v>4</v>
      </c>
      <c r="D647" s="5">
        <f t="shared" si="291"/>
        <v>3640426.91</v>
      </c>
      <c r="E647" s="5">
        <f>E648+E649+E650+E651</f>
        <v>0</v>
      </c>
      <c r="F647" s="5">
        <f t="shared" ref="F647:O647" si="292">F648+F649+F650+F651</f>
        <v>0</v>
      </c>
      <c r="G647" s="5">
        <f t="shared" si="292"/>
        <v>0</v>
      </c>
      <c r="H647" s="5">
        <f t="shared" si="292"/>
        <v>175120.6</v>
      </c>
      <c r="I647" s="5">
        <f t="shared" si="292"/>
        <v>1098430.8</v>
      </c>
      <c r="J647" s="5">
        <f t="shared" si="292"/>
        <v>2366875.5099999998</v>
      </c>
      <c r="K647" s="5">
        <f t="shared" si="292"/>
        <v>0</v>
      </c>
      <c r="L647" s="5">
        <f t="shared" si="292"/>
        <v>0</v>
      </c>
      <c r="M647" s="5">
        <f t="shared" si="292"/>
        <v>0</v>
      </c>
      <c r="N647" s="5">
        <f t="shared" si="292"/>
        <v>0</v>
      </c>
      <c r="O647" s="5">
        <f t="shared" si="292"/>
        <v>0</v>
      </c>
    </row>
    <row r="648" spans="1:15" s="3" customFormat="1" ht="27" customHeight="1" x14ac:dyDescent="0.2">
      <c r="A648" s="42"/>
      <c r="B648" s="45"/>
      <c r="C648" s="14" t="s">
        <v>2</v>
      </c>
      <c r="D648" s="5">
        <f t="shared" si="291"/>
        <v>1652600.24</v>
      </c>
      <c r="E648" s="5">
        <f t="shared" ref="E648:O648" si="293">E653+E678</f>
        <v>0</v>
      </c>
      <c r="F648" s="5">
        <f t="shared" si="293"/>
        <v>0</v>
      </c>
      <c r="G648" s="5">
        <f t="shared" si="293"/>
        <v>0</v>
      </c>
      <c r="H648" s="5">
        <f t="shared" si="293"/>
        <v>115080.2</v>
      </c>
      <c r="I648" s="5">
        <f t="shared" si="293"/>
        <v>660000</v>
      </c>
      <c r="J648" s="5">
        <f t="shared" si="293"/>
        <v>877520.04</v>
      </c>
      <c r="K648" s="5">
        <f t="shared" si="293"/>
        <v>0</v>
      </c>
      <c r="L648" s="5">
        <f t="shared" si="293"/>
        <v>0</v>
      </c>
      <c r="M648" s="5">
        <f t="shared" si="293"/>
        <v>0</v>
      </c>
      <c r="N648" s="5">
        <f t="shared" si="293"/>
        <v>0</v>
      </c>
      <c r="O648" s="5">
        <f t="shared" si="293"/>
        <v>0</v>
      </c>
    </row>
    <row r="649" spans="1:15" s="3" customFormat="1" ht="27" customHeight="1" x14ac:dyDescent="0.2">
      <c r="A649" s="42"/>
      <c r="B649" s="45"/>
      <c r="C649" s="13" t="s">
        <v>3</v>
      </c>
      <c r="D649" s="5">
        <f t="shared" si="291"/>
        <v>1448638.34</v>
      </c>
      <c r="E649" s="5">
        <f t="shared" ref="E649:O649" si="294">E654+E679</f>
        <v>0</v>
      </c>
      <c r="F649" s="5">
        <f t="shared" si="294"/>
        <v>0</v>
      </c>
      <c r="G649" s="5">
        <f t="shared" si="294"/>
        <v>0</v>
      </c>
      <c r="H649" s="5">
        <f t="shared" si="294"/>
        <v>41307.800000000003</v>
      </c>
      <c r="I649" s="5">
        <f t="shared" si="294"/>
        <v>342482.2</v>
      </c>
      <c r="J649" s="5">
        <f t="shared" si="294"/>
        <v>1064848.3400000001</v>
      </c>
      <c r="K649" s="5">
        <f t="shared" si="294"/>
        <v>0</v>
      </c>
      <c r="L649" s="5">
        <f t="shared" si="294"/>
        <v>0</v>
      </c>
      <c r="M649" s="5">
        <f t="shared" si="294"/>
        <v>0</v>
      </c>
      <c r="N649" s="5">
        <f t="shared" si="294"/>
        <v>0</v>
      </c>
      <c r="O649" s="5">
        <f t="shared" si="294"/>
        <v>0</v>
      </c>
    </row>
    <row r="650" spans="1:15" s="3" customFormat="1" ht="35.25" customHeight="1" x14ac:dyDescent="0.2">
      <c r="A650" s="42"/>
      <c r="B650" s="45"/>
      <c r="C650" s="13" t="s">
        <v>19</v>
      </c>
      <c r="D650" s="5">
        <f t="shared" si="291"/>
        <v>539188.32999999996</v>
      </c>
      <c r="E650" s="5">
        <f t="shared" ref="E650:O650" si="295">E655+E680</f>
        <v>0</v>
      </c>
      <c r="F650" s="5">
        <f t="shared" si="295"/>
        <v>0</v>
      </c>
      <c r="G650" s="5">
        <f t="shared" si="295"/>
        <v>0</v>
      </c>
      <c r="H650" s="5">
        <f t="shared" si="295"/>
        <v>18732.599999999999</v>
      </c>
      <c r="I650" s="5">
        <f t="shared" si="295"/>
        <v>95948.6</v>
      </c>
      <c r="J650" s="5">
        <f t="shared" si="295"/>
        <v>424507.13</v>
      </c>
      <c r="K650" s="5">
        <f t="shared" si="295"/>
        <v>0</v>
      </c>
      <c r="L650" s="5">
        <f t="shared" si="295"/>
        <v>0</v>
      </c>
      <c r="M650" s="5">
        <f t="shared" si="295"/>
        <v>0</v>
      </c>
      <c r="N650" s="5">
        <f t="shared" si="295"/>
        <v>0</v>
      </c>
      <c r="O650" s="5">
        <f t="shared" si="295"/>
        <v>0</v>
      </c>
    </row>
    <row r="651" spans="1:15" s="3" customFormat="1" ht="27" customHeight="1" x14ac:dyDescent="0.2">
      <c r="A651" s="43"/>
      <c r="B651" s="46"/>
      <c r="C651" s="13" t="s">
        <v>9</v>
      </c>
      <c r="D651" s="5">
        <f t="shared" si="291"/>
        <v>0</v>
      </c>
      <c r="E651" s="5">
        <f t="shared" ref="E651:O651" si="296">E656+E681</f>
        <v>0</v>
      </c>
      <c r="F651" s="5">
        <f t="shared" si="296"/>
        <v>0</v>
      </c>
      <c r="G651" s="5">
        <f t="shared" si="296"/>
        <v>0</v>
      </c>
      <c r="H651" s="5">
        <f t="shared" si="296"/>
        <v>0</v>
      </c>
      <c r="I651" s="5">
        <f t="shared" si="296"/>
        <v>0</v>
      </c>
      <c r="J651" s="5">
        <f t="shared" si="296"/>
        <v>0</v>
      </c>
      <c r="K651" s="5">
        <f t="shared" si="296"/>
        <v>0</v>
      </c>
      <c r="L651" s="5">
        <f t="shared" si="296"/>
        <v>0</v>
      </c>
      <c r="M651" s="5">
        <f t="shared" si="296"/>
        <v>0</v>
      </c>
      <c r="N651" s="5">
        <f t="shared" si="296"/>
        <v>0</v>
      </c>
      <c r="O651" s="5">
        <f t="shared" si="296"/>
        <v>0</v>
      </c>
    </row>
    <row r="652" spans="1:15" s="3" customFormat="1" ht="27" customHeight="1" x14ac:dyDescent="0.2">
      <c r="A652" s="35" t="s">
        <v>219</v>
      </c>
      <c r="B652" s="38" t="s">
        <v>266</v>
      </c>
      <c r="C652" s="14" t="s">
        <v>4</v>
      </c>
      <c r="D652" s="5">
        <f t="shared" si="291"/>
        <v>3612064.4</v>
      </c>
      <c r="E652" s="5">
        <f>E653+E654+E655+E656</f>
        <v>0</v>
      </c>
      <c r="F652" s="5">
        <f t="shared" ref="F652:O652" si="297">F653+F654+F655+F656</f>
        <v>0</v>
      </c>
      <c r="G652" s="5">
        <f t="shared" si="297"/>
        <v>0</v>
      </c>
      <c r="H652" s="5">
        <f t="shared" si="297"/>
        <v>175120.6</v>
      </c>
      <c r="I652" s="5">
        <f t="shared" si="297"/>
        <v>1098430.8</v>
      </c>
      <c r="J652" s="5">
        <f t="shared" si="297"/>
        <v>2338513</v>
      </c>
      <c r="K652" s="5">
        <f t="shared" si="297"/>
        <v>0</v>
      </c>
      <c r="L652" s="5">
        <f t="shared" si="297"/>
        <v>0</v>
      </c>
      <c r="M652" s="5">
        <f t="shared" si="297"/>
        <v>0</v>
      </c>
      <c r="N652" s="5">
        <f t="shared" si="297"/>
        <v>0</v>
      </c>
      <c r="O652" s="5">
        <f t="shared" si="297"/>
        <v>0</v>
      </c>
    </row>
    <row r="653" spans="1:15" s="3" customFormat="1" ht="27" customHeight="1" x14ac:dyDescent="0.2">
      <c r="A653" s="36"/>
      <c r="B653" s="39"/>
      <c r="C653" s="14" t="s">
        <v>2</v>
      </c>
      <c r="D653" s="5">
        <f t="shared" si="291"/>
        <v>1625080.2</v>
      </c>
      <c r="E653" s="5">
        <f>E658+E663+E668+E673</f>
        <v>0</v>
      </c>
      <c r="F653" s="5">
        <f t="shared" ref="F653:O653" si="298">F658+F663+F668+F673</f>
        <v>0</v>
      </c>
      <c r="G653" s="5">
        <f t="shared" si="298"/>
        <v>0</v>
      </c>
      <c r="H653" s="5">
        <f t="shared" si="298"/>
        <v>115080.2</v>
      </c>
      <c r="I653" s="5">
        <f t="shared" si="298"/>
        <v>660000</v>
      </c>
      <c r="J653" s="5">
        <f t="shared" ref="J653" si="299">J658+J663+J668+J673</f>
        <v>850000</v>
      </c>
      <c r="K653" s="5">
        <f t="shared" si="298"/>
        <v>0</v>
      </c>
      <c r="L653" s="5">
        <f t="shared" si="298"/>
        <v>0</v>
      </c>
      <c r="M653" s="5">
        <f t="shared" si="298"/>
        <v>0</v>
      </c>
      <c r="N653" s="5">
        <f t="shared" si="298"/>
        <v>0</v>
      </c>
      <c r="O653" s="5">
        <f t="shared" si="298"/>
        <v>0</v>
      </c>
    </row>
    <row r="654" spans="1:15" s="3" customFormat="1" ht="27" customHeight="1" x14ac:dyDescent="0.2">
      <c r="A654" s="36"/>
      <c r="B654" s="39"/>
      <c r="C654" s="13" t="s">
        <v>3</v>
      </c>
      <c r="D654" s="5">
        <f t="shared" si="291"/>
        <v>1448076.7</v>
      </c>
      <c r="E654" s="5">
        <f t="shared" ref="E654:O656" si="300">E659+E664+E669+E674</f>
        <v>0</v>
      </c>
      <c r="F654" s="5">
        <f t="shared" si="300"/>
        <v>0</v>
      </c>
      <c r="G654" s="5">
        <f t="shared" si="300"/>
        <v>0</v>
      </c>
      <c r="H654" s="5">
        <f t="shared" si="300"/>
        <v>41307.800000000003</v>
      </c>
      <c r="I654" s="5">
        <f t="shared" si="300"/>
        <v>342482.2</v>
      </c>
      <c r="J654" s="5">
        <f t="shared" ref="J654" si="301">J659+J664+J669+J674</f>
        <v>1064286.7</v>
      </c>
      <c r="K654" s="5">
        <f t="shared" si="300"/>
        <v>0</v>
      </c>
      <c r="L654" s="5">
        <f t="shared" si="300"/>
        <v>0</v>
      </c>
      <c r="M654" s="5">
        <f t="shared" si="300"/>
        <v>0</v>
      </c>
      <c r="N654" s="5">
        <f t="shared" si="300"/>
        <v>0</v>
      </c>
      <c r="O654" s="5">
        <f t="shared" si="300"/>
        <v>0</v>
      </c>
    </row>
    <row r="655" spans="1:15" s="3" customFormat="1" ht="30.75" customHeight="1" x14ac:dyDescent="0.2">
      <c r="A655" s="36"/>
      <c r="B655" s="39"/>
      <c r="C655" s="13" t="s">
        <v>19</v>
      </c>
      <c r="D655" s="5">
        <f t="shared" si="291"/>
        <v>538907.5</v>
      </c>
      <c r="E655" s="5">
        <f t="shared" si="300"/>
        <v>0</v>
      </c>
      <c r="F655" s="5">
        <f t="shared" si="300"/>
        <v>0</v>
      </c>
      <c r="G655" s="5">
        <f t="shared" si="300"/>
        <v>0</v>
      </c>
      <c r="H655" s="5">
        <f t="shared" si="300"/>
        <v>18732.599999999999</v>
      </c>
      <c r="I655" s="5">
        <f t="shared" si="300"/>
        <v>95948.6</v>
      </c>
      <c r="J655" s="5">
        <f t="shared" ref="J655" si="302">J660+J665+J670+J675</f>
        <v>424226.3</v>
      </c>
      <c r="K655" s="5">
        <f t="shared" si="300"/>
        <v>0</v>
      </c>
      <c r="L655" s="5">
        <f t="shared" si="300"/>
        <v>0</v>
      </c>
      <c r="M655" s="5">
        <f t="shared" si="300"/>
        <v>0</v>
      </c>
      <c r="N655" s="5">
        <f t="shared" si="300"/>
        <v>0</v>
      </c>
      <c r="O655" s="5">
        <f t="shared" si="300"/>
        <v>0</v>
      </c>
    </row>
    <row r="656" spans="1:15" s="3" customFormat="1" ht="27" customHeight="1" x14ac:dyDescent="0.2">
      <c r="A656" s="37"/>
      <c r="B656" s="40"/>
      <c r="C656" s="13" t="s">
        <v>9</v>
      </c>
      <c r="D656" s="5">
        <f t="shared" si="291"/>
        <v>0</v>
      </c>
      <c r="E656" s="5">
        <f t="shared" si="300"/>
        <v>0</v>
      </c>
      <c r="F656" s="5">
        <f t="shared" si="300"/>
        <v>0</v>
      </c>
      <c r="G656" s="5">
        <f t="shared" si="300"/>
        <v>0</v>
      </c>
      <c r="H656" s="5">
        <f t="shared" si="300"/>
        <v>0</v>
      </c>
      <c r="I656" s="5">
        <f t="shared" si="300"/>
        <v>0</v>
      </c>
      <c r="J656" s="5">
        <f t="shared" ref="J656" si="303">J661+J666+J671+J676</f>
        <v>0</v>
      </c>
      <c r="K656" s="5">
        <f t="shared" si="300"/>
        <v>0</v>
      </c>
      <c r="L656" s="5">
        <f t="shared" si="300"/>
        <v>0</v>
      </c>
      <c r="M656" s="5">
        <f t="shared" si="300"/>
        <v>0</v>
      </c>
      <c r="N656" s="5">
        <f t="shared" si="300"/>
        <v>0</v>
      </c>
      <c r="O656" s="5">
        <f t="shared" si="300"/>
        <v>0</v>
      </c>
    </row>
    <row r="657" spans="1:15" s="3" customFormat="1" ht="42" customHeight="1" x14ac:dyDescent="0.2">
      <c r="A657" s="35" t="s">
        <v>221</v>
      </c>
      <c r="B657" s="38" t="s">
        <v>171</v>
      </c>
      <c r="C657" s="14" t="s">
        <v>4</v>
      </c>
      <c r="D657" s="5">
        <f t="shared" si="291"/>
        <v>819025.6</v>
      </c>
      <c r="E657" s="5">
        <f>E658+E659+E660+E661</f>
        <v>0</v>
      </c>
      <c r="F657" s="5">
        <f t="shared" ref="F657:O657" si="304">F658+F659+F660+F661</f>
        <v>0</v>
      </c>
      <c r="G657" s="5">
        <f t="shared" si="304"/>
        <v>0</v>
      </c>
      <c r="H657" s="5">
        <f t="shared" si="304"/>
        <v>0</v>
      </c>
      <c r="I657" s="5">
        <f t="shared" si="304"/>
        <v>154678.6</v>
      </c>
      <c r="J657" s="5">
        <f t="shared" si="304"/>
        <v>664347</v>
      </c>
      <c r="K657" s="5">
        <f t="shared" si="304"/>
        <v>0</v>
      </c>
      <c r="L657" s="5">
        <f t="shared" si="304"/>
        <v>0</v>
      </c>
      <c r="M657" s="5">
        <f t="shared" si="304"/>
        <v>0</v>
      </c>
      <c r="N657" s="5">
        <f t="shared" si="304"/>
        <v>0</v>
      </c>
      <c r="O657" s="5">
        <f t="shared" si="304"/>
        <v>0</v>
      </c>
    </row>
    <row r="658" spans="1:15" s="3" customFormat="1" ht="27" customHeight="1" x14ac:dyDescent="0.2">
      <c r="A658" s="36"/>
      <c r="B658" s="39"/>
      <c r="C658" s="14" t="s">
        <v>2</v>
      </c>
      <c r="D658" s="5">
        <f t="shared" si="291"/>
        <v>380000</v>
      </c>
      <c r="E658" s="5"/>
      <c r="F658" s="5"/>
      <c r="G658" s="5"/>
      <c r="H658" s="5"/>
      <c r="I658" s="31">
        <v>130000</v>
      </c>
      <c r="J658" s="5">
        <v>250000</v>
      </c>
      <c r="K658" s="5"/>
      <c r="L658" s="14"/>
      <c r="M658" s="14"/>
      <c r="N658" s="14"/>
      <c r="O658" s="14"/>
    </row>
    <row r="659" spans="1:15" s="3" customFormat="1" ht="27" customHeight="1" x14ac:dyDescent="0.2">
      <c r="A659" s="36"/>
      <c r="B659" s="39"/>
      <c r="C659" s="13" t="s">
        <v>3</v>
      </c>
      <c r="D659" s="5">
        <f t="shared" si="291"/>
        <v>320416.3</v>
      </c>
      <c r="E659" s="5"/>
      <c r="F659" s="5"/>
      <c r="G659" s="5"/>
      <c r="H659" s="5"/>
      <c r="I659" s="31">
        <v>24158.2</v>
      </c>
      <c r="J659" s="5">
        <v>296258.09999999998</v>
      </c>
      <c r="K659" s="5"/>
      <c r="L659" s="14"/>
      <c r="M659" s="14"/>
      <c r="N659" s="14"/>
      <c r="O659" s="14"/>
    </row>
    <row r="660" spans="1:15" s="3" customFormat="1" ht="33.75" customHeight="1" x14ac:dyDescent="0.2">
      <c r="A660" s="36"/>
      <c r="B660" s="39"/>
      <c r="C660" s="13" t="s">
        <v>19</v>
      </c>
      <c r="D660" s="5">
        <f t="shared" si="291"/>
        <v>118609.3</v>
      </c>
      <c r="E660" s="5"/>
      <c r="F660" s="5"/>
      <c r="G660" s="5"/>
      <c r="H660" s="5"/>
      <c r="I660" s="31">
        <v>520.4</v>
      </c>
      <c r="J660" s="5">
        <v>118088.9</v>
      </c>
      <c r="K660" s="5"/>
      <c r="L660" s="14"/>
      <c r="M660" s="14"/>
      <c r="N660" s="14"/>
      <c r="O660" s="14"/>
    </row>
    <row r="661" spans="1:15" s="3" customFormat="1" ht="27" customHeight="1" x14ac:dyDescent="0.2">
      <c r="A661" s="37"/>
      <c r="B661" s="40"/>
      <c r="C661" s="13" t="s">
        <v>9</v>
      </c>
      <c r="D661" s="5">
        <f t="shared" si="291"/>
        <v>0</v>
      </c>
      <c r="E661" s="5"/>
      <c r="F661" s="5"/>
      <c r="G661" s="5"/>
      <c r="H661" s="5"/>
      <c r="I661" s="5"/>
      <c r="J661" s="5"/>
      <c r="K661" s="5"/>
      <c r="L661" s="14"/>
      <c r="M661" s="14"/>
      <c r="N661" s="14"/>
      <c r="O661" s="14"/>
    </row>
    <row r="662" spans="1:15" s="3" customFormat="1" ht="27" customHeight="1" x14ac:dyDescent="0.2">
      <c r="A662" s="35" t="s">
        <v>222</v>
      </c>
      <c r="B662" s="38" t="s">
        <v>298</v>
      </c>
      <c r="C662" s="14" t="s">
        <v>4</v>
      </c>
      <c r="D662" s="5">
        <f t="shared" si="291"/>
        <v>945367</v>
      </c>
      <c r="E662" s="5">
        <f>E663+E664+E665+E666</f>
        <v>0</v>
      </c>
      <c r="F662" s="5">
        <f t="shared" ref="F662:O662" si="305">F663+F664+F665+F666</f>
        <v>0</v>
      </c>
      <c r="G662" s="5">
        <f t="shared" si="305"/>
        <v>0</v>
      </c>
      <c r="H662" s="5">
        <f t="shared" si="305"/>
        <v>0</v>
      </c>
      <c r="I662" s="5">
        <f t="shared" si="305"/>
        <v>361618.3</v>
      </c>
      <c r="J662" s="5">
        <f t="shared" si="305"/>
        <v>583748.69999999995</v>
      </c>
      <c r="K662" s="5">
        <f t="shared" si="305"/>
        <v>0</v>
      </c>
      <c r="L662" s="5">
        <f t="shared" si="305"/>
        <v>0</v>
      </c>
      <c r="M662" s="5">
        <f t="shared" si="305"/>
        <v>0</v>
      </c>
      <c r="N662" s="5">
        <f t="shared" si="305"/>
        <v>0</v>
      </c>
      <c r="O662" s="5">
        <f t="shared" si="305"/>
        <v>0</v>
      </c>
    </row>
    <row r="663" spans="1:15" s="3" customFormat="1" ht="27" customHeight="1" x14ac:dyDescent="0.2">
      <c r="A663" s="36"/>
      <c r="B663" s="39"/>
      <c r="C663" s="14" t="s">
        <v>2</v>
      </c>
      <c r="D663" s="5">
        <f t="shared" si="291"/>
        <v>460000</v>
      </c>
      <c r="E663" s="5"/>
      <c r="F663" s="5"/>
      <c r="G663" s="5"/>
      <c r="H663" s="5"/>
      <c r="I663" s="5">
        <v>210000</v>
      </c>
      <c r="J663" s="5">
        <v>250000</v>
      </c>
      <c r="K663" s="5"/>
      <c r="L663" s="14"/>
      <c r="M663" s="14"/>
      <c r="N663" s="14"/>
      <c r="O663" s="14"/>
    </row>
    <row r="664" spans="1:15" s="3" customFormat="1" ht="27" customHeight="1" x14ac:dyDescent="0.2">
      <c r="A664" s="36"/>
      <c r="B664" s="39"/>
      <c r="C664" s="14" t="s">
        <v>3</v>
      </c>
      <c r="D664" s="5">
        <f t="shared" si="291"/>
        <v>356109</v>
      </c>
      <c r="E664" s="5"/>
      <c r="F664" s="5"/>
      <c r="G664" s="5"/>
      <c r="H664" s="5"/>
      <c r="I664" s="5">
        <v>117478.7</v>
      </c>
      <c r="J664" s="5">
        <v>238630.3</v>
      </c>
      <c r="K664" s="5"/>
      <c r="L664" s="14"/>
      <c r="M664" s="14"/>
      <c r="N664" s="14"/>
      <c r="O664" s="14"/>
    </row>
    <row r="665" spans="1:15" s="3" customFormat="1" ht="36" customHeight="1" x14ac:dyDescent="0.2">
      <c r="A665" s="36"/>
      <c r="B665" s="39"/>
      <c r="C665" s="14" t="s">
        <v>19</v>
      </c>
      <c r="D665" s="5">
        <f t="shared" si="291"/>
        <v>129258</v>
      </c>
      <c r="E665" s="5"/>
      <c r="F665" s="5"/>
      <c r="G665" s="5"/>
      <c r="H665" s="5"/>
      <c r="I665" s="5">
        <v>34139.599999999999</v>
      </c>
      <c r="J665" s="5">
        <v>95118.399999999994</v>
      </c>
      <c r="K665" s="5"/>
      <c r="L665" s="14"/>
      <c r="M665" s="14"/>
      <c r="N665" s="14"/>
      <c r="O665" s="14"/>
    </row>
    <row r="666" spans="1:15" s="3" customFormat="1" ht="27" customHeight="1" x14ac:dyDescent="0.2">
      <c r="A666" s="37"/>
      <c r="B666" s="40"/>
      <c r="C666" s="14" t="s">
        <v>9</v>
      </c>
      <c r="D666" s="5">
        <f t="shared" si="291"/>
        <v>0</v>
      </c>
      <c r="E666" s="5"/>
      <c r="F666" s="5"/>
      <c r="G666" s="5"/>
      <c r="H666" s="5"/>
      <c r="I666" s="5"/>
      <c r="J666" s="5"/>
      <c r="K666" s="5"/>
      <c r="L666" s="14"/>
      <c r="M666" s="14"/>
      <c r="N666" s="14"/>
      <c r="O666" s="14"/>
    </row>
    <row r="667" spans="1:15" s="3" customFormat="1" ht="27" customHeight="1" x14ac:dyDescent="0.2">
      <c r="A667" s="35" t="s">
        <v>223</v>
      </c>
      <c r="B667" s="38" t="s">
        <v>170</v>
      </c>
      <c r="C667" s="14" t="s">
        <v>4</v>
      </c>
      <c r="D667" s="5">
        <f t="shared" si="291"/>
        <v>975242.5</v>
      </c>
      <c r="E667" s="5">
        <f>E668+E669+E670+E671</f>
        <v>0</v>
      </c>
      <c r="F667" s="5">
        <f t="shared" ref="F667:O667" si="306">F668+F669+F670+F671</f>
        <v>0</v>
      </c>
      <c r="G667" s="5">
        <f t="shared" si="306"/>
        <v>0</v>
      </c>
      <c r="H667" s="5">
        <f t="shared" si="306"/>
        <v>0</v>
      </c>
      <c r="I667" s="5">
        <f t="shared" si="306"/>
        <v>195437</v>
      </c>
      <c r="J667" s="5">
        <f t="shared" si="306"/>
        <v>779805.5</v>
      </c>
      <c r="K667" s="5">
        <f t="shared" si="306"/>
        <v>0</v>
      </c>
      <c r="L667" s="5">
        <f t="shared" si="306"/>
        <v>0</v>
      </c>
      <c r="M667" s="5">
        <f t="shared" si="306"/>
        <v>0</v>
      </c>
      <c r="N667" s="5">
        <f t="shared" si="306"/>
        <v>0</v>
      </c>
      <c r="O667" s="5">
        <f t="shared" si="306"/>
        <v>0</v>
      </c>
    </row>
    <row r="668" spans="1:15" s="3" customFormat="1" ht="27" customHeight="1" x14ac:dyDescent="0.2">
      <c r="A668" s="36"/>
      <c r="B668" s="39"/>
      <c r="C668" s="14" t="s">
        <v>2</v>
      </c>
      <c r="D668" s="5">
        <f t="shared" si="291"/>
        <v>410000</v>
      </c>
      <c r="E668" s="5"/>
      <c r="F668" s="5"/>
      <c r="G668" s="5"/>
      <c r="H668" s="5"/>
      <c r="I668" s="5">
        <v>160000</v>
      </c>
      <c r="J668" s="5">
        <v>250000</v>
      </c>
      <c r="K668" s="5"/>
      <c r="L668" s="14"/>
      <c r="M668" s="14"/>
      <c r="N668" s="14"/>
      <c r="O668" s="14"/>
    </row>
    <row r="669" spans="1:15" s="3" customFormat="1" ht="27" customHeight="1" x14ac:dyDescent="0.2">
      <c r="A669" s="36"/>
      <c r="B669" s="39"/>
      <c r="C669" s="14" t="s">
        <v>3</v>
      </c>
      <c r="D669" s="5">
        <f t="shared" si="291"/>
        <v>412101.2</v>
      </c>
      <c r="E669" s="5"/>
      <c r="F669" s="5"/>
      <c r="G669" s="5"/>
      <c r="H669" s="5"/>
      <c r="I669" s="5">
        <v>33290.300000000003</v>
      </c>
      <c r="J669" s="5">
        <v>378810.9</v>
      </c>
      <c r="K669" s="5"/>
      <c r="L669" s="14"/>
      <c r="M669" s="14"/>
      <c r="N669" s="14"/>
      <c r="O669" s="14"/>
    </row>
    <row r="670" spans="1:15" s="3" customFormat="1" ht="27" customHeight="1" x14ac:dyDescent="0.2">
      <c r="A670" s="36"/>
      <c r="B670" s="39"/>
      <c r="C670" s="14" t="s">
        <v>19</v>
      </c>
      <c r="D670" s="5">
        <f t="shared" si="291"/>
        <v>153141.29999999999</v>
      </c>
      <c r="E670" s="5"/>
      <c r="F670" s="5"/>
      <c r="G670" s="5"/>
      <c r="H670" s="5"/>
      <c r="I670" s="5">
        <v>2146.6999999999998</v>
      </c>
      <c r="J670" s="5">
        <v>150994.6</v>
      </c>
      <c r="K670" s="5"/>
      <c r="L670" s="14"/>
      <c r="M670" s="14"/>
      <c r="N670" s="14"/>
      <c r="O670" s="14"/>
    </row>
    <row r="671" spans="1:15" s="3" customFormat="1" ht="27" customHeight="1" x14ac:dyDescent="0.2">
      <c r="A671" s="37"/>
      <c r="B671" s="40"/>
      <c r="C671" s="14" t="s">
        <v>9</v>
      </c>
      <c r="D671" s="5">
        <f t="shared" si="291"/>
        <v>0</v>
      </c>
      <c r="E671" s="5"/>
      <c r="F671" s="5"/>
      <c r="G671" s="5"/>
      <c r="H671" s="5"/>
      <c r="I671" s="5"/>
      <c r="J671" s="5"/>
      <c r="K671" s="5"/>
      <c r="L671" s="14"/>
      <c r="M671" s="14"/>
      <c r="N671" s="14"/>
      <c r="O671" s="14"/>
    </row>
    <row r="672" spans="1:15" s="3" customFormat="1" ht="21" customHeight="1" x14ac:dyDescent="0.2">
      <c r="A672" s="35" t="s">
        <v>224</v>
      </c>
      <c r="B672" s="38" t="s">
        <v>172</v>
      </c>
      <c r="C672" s="14" t="s">
        <v>4</v>
      </c>
      <c r="D672" s="5">
        <f t="shared" si="291"/>
        <v>872429.3</v>
      </c>
      <c r="E672" s="5">
        <f>E673+E674+E675+E676</f>
        <v>0</v>
      </c>
      <c r="F672" s="5">
        <f>F673+F674+F675+F676</f>
        <v>0</v>
      </c>
      <c r="G672" s="5">
        <f>G673+G674+G675+G676</f>
        <v>0</v>
      </c>
      <c r="H672" s="5">
        <f t="shared" ref="H672:O672" si="307">H673+H674+H675+H676</f>
        <v>175120.6</v>
      </c>
      <c r="I672" s="5">
        <f t="shared" si="307"/>
        <v>386696.9</v>
      </c>
      <c r="J672" s="5">
        <f t="shared" si="307"/>
        <v>310611.8</v>
      </c>
      <c r="K672" s="5">
        <f t="shared" si="307"/>
        <v>0</v>
      </c>
      <c r="L672" s="5">
        <f t="shared" si="307"/>
        <v>0</v>
      </c>
      <c r="M672" s="5">
        <f t="shared" si="307"/>
        <v>0</v>
      </c>
      <c r="N672" s="5">
        <f t="shared" si="307"/>
        <v>0</v>
      </c>
      <c r="O672" s="5">
        <f t="shared" si="307"/>
        <v>0</v>
      </c>
    </row>
    <row r="673" spans="1:15" s="3" customFormat="1" ht="24.75" customHeight="1" x14ac:dyDescent="0.2">
      <c r="A673" s="36"/>
      <c r="B673" s="39"/>
      <c r="C673" s="14" t="s">
        <v>2</v>
      </c>
      <c r="D673" s="5">
        <f t="shared" si="291"/>
        <v>375080.2</v>
      </c>
      <c r="E673" s="5"/>
      <c r="F673" s="5"/>
      <c r="G673" s="5"/>
      <c r="H673" s="5">
        <v>115080.2</v>
      </c>
      <c r="I673" s="5">
        <v>160000</v>
      </c>
      <c r="J673" s="5">
        <v>100000</v>
      </c>
      <c r="K673" s="5"/>
      <c r="L673" s="14"/>
      <c r="M673" s="14"/>
      <c r="N673" s="14"/>
      <c r="O673" s="14"/>
    </row>
    <row r="674" spans="1:15" s="3" customFormat="1" ht="27" customHeight="1" x14ac:dyDescent="0.2">
      <c r="A674" s="36"/>
      <c r="B674" s="39"/>
      <c r="C674" s="14" t="s">
        <v>3</v>
      </c>
      <c r="D674" s="5">
        <f t="shared" si="291"/>
        <v>359450.2</v>
      </c>
      <c r="E674" s="5"/>
      <c r="F674" s="5"/>
      <c r="G674" s="5"/>
      <c r="H674" s="5">
        <v>41307.800000000003</v>
      </c>
      <c r="I674" s="5">
        <v>167555</v>
      </c>
      <c r="J674" s="5">
        <v>150587.4</v>
      </c>
      <c r="K674" s="5"/>
      <c r="L674" s="14"/>
      <c r="M674" s="14"/>
      <c r="N674" s="14"/>
      <c r="O674" s="14"/>
    </row>
    <row r="675" spans="1:15" s="3" customFormat="1" ht="27" customHeight="1" x14ac:dyDescent="0.2">
      <c r="A675" s="36"/>
      <c r="B675" s="39"/>
      <c r="C675" s="14" t="s">
        <v>19</v>
      </c>
      <c r="D675" s="5">
        <f t="shared" si="291"/>
        <v>137898.9</v>
      </c>
      <c r="E675" s="5"/>
      <c r="F675" s="5"/>
      <c r="G675" s="5"/>
      <c r="H675" s="5">
        <v>18732.599999999999</v>
      </c>
      <c r="I675" s="5">
        <v>59141.9</v>
      </c>
      <c r="J675" s="5">
        <v>60024.4</v>
      </c>
      <c r="K675" s="5"/>
      <c r="L675" s="14"/>
      <c r="M675" s="14"/>
      <c r="N675" s="14"/>
      <c r="O675" s="14"/>
    </row>
    <row r="676" spans="1:15" s="3" customFormat="1" ht="27" customHeight="1" x14ac:dyDescent="0.2">
      <c r="A676" s="37"/>
      <c r="B676" s="40"/>
      <c r="C676" s="14" t="s">
        <v>9</v>
      </c>
      <c r="D676" s="5">
        <f t="shared" si="291"/>
        <v>0</v>
      </c>
      <c r="E676" s="5"/>
      <c r="F676" s="5"/>
      <c r="G676" s="5"/>
      <c r="H676" s="5"/>
      <c r="I676" s="5"/>
      <c r="J676" s="5"/>
      <c r="K676" s="5"/>
      <c r="L676" s="14"/>
      <c r="M676" s="14"/>
      <c r="N676" s="14"/>
      <c r="O676" s="14"/>
    </row>
    <row r="677" spans="1:15" s="3" customFormat="1" ht="20.25" customHeight="1" x14ac:dyDescent="0.2">
      <c r="A677" s="35" t="s">
        <v>220</v>
      </c>
      <c r="B677" s="38" t="s">
        <v>268</v>
      </c>
      <c r="C677" s="14" t="s">
        <v>4</v>
      </c>
      <c r="D677" s="5">
        <f t="shared" ref="D677:D740" si="308">SUM(E677:O677)</f>
        <v>28362.51</v>
      </c>
      <c r="E677" s="5">
        <f>E678+E679+E680+E681</f>
        <v>0</v>
      </c>
      <c r="F677" s="5">
        <f t="shared" ref="F677:O677" si="309">F678+F679+F680+F681</f>
        <v>0</v>
      </c>
      <c r="G677" s="5">
        <f t="shared" si="309"/>
        <v>0</v>
      </c>
      <c r="H677" s="5">
        <f t="shared" si="309"/>
        <v>0</v>
      </c>
      <c r="I677" s="5">
        <f t="shared" si="309"/>
        <v>0</v>
      </c>
      <c r="J677" s="5">
        <f t="shared" si="309"/>
        <v>28362.51</v>
      </c>
      <c r="K677" s="5">
        <f t="shared" si="309"/>
        <v>0</v>
      </c>
      <c r="L677" s="5">
        <f t="shared" si="309"/>
        <v>0</v>
      </c>
      <c r="M677" s="5">
        <f t="shared" si="309"/>
        <v>0</v>
      </c>
      <c r="N677" s="5">
        <f t="shared" si="309"/>
        <v>0</v>
      </c>
      <c r="O677" s="5">
        <f t="shared" si="309"/>
        <v>0</v>
      </c>
    </row>
    <row r="678" spans="1:15" s="3" customFormat="1" ht="21.75" customHeight="1" x14ac:dyDescent="0.2">
      <c r="A678" s="36"/>
      <c r="B678" s="39"/>
      <c r="C678" s="14" t="s">
        <v>2</v>
      </c>
      <c r="D678" s="5">
        <f t="shared" si="308"/>
        <v>27520.04</v>
      </c>
      <c r="E678" s="5"/>
      <c r="F678" s="5"/>
      <c r="G678" s="5"/>
      <c r="H678" s="5"/>
      <c r="I678" s="5"/>
      <c r="J678" s="5">
        <v>27520.04</v>
      </c>
      <c r="K678" s="5"/>
      <c r="L678" s="14"/>
      <c r="M678" s="14"/>
      <c r="N678" s="14"/>
      <c r="O678" s="14"/>
    </row>
    <row r="679" spans="1:15" s="3" customFormat="1" ht="27" customHeight="1" x14ac:dyDescent="0.2">
      <c r="A679" s="36"/>
      <c r="B679" s="39"/>
      <c r="C679" s="14" t="s">
        <v>3</v>
      </c>
      <c r="D679" s="5">
        <f t="shared" si="308"/>
        <v>561.64</v>
      </c>
      <c r="E679" s="5"/>
      <c r="F679" s="5"/>
      <c r="G679" s="5"/>
      <c r="H679" s="5"/>
      <c r="I679" s="5"/>
      <c r="J679" s="5">
        <v>561.64</v>
      </c>
      <c r="K679" s="5"/>
      <c r="L679" s="14"/>
      <c r="M679" s="14"/>
      <c r="N679" s="14"/>
      <c r="O679" s="14"/>
    </row>
    <row r="680" spans="1:15" s="3" customFormat="1" ht="27" customHeight="1" x14ac:dyDescent="0.2">
      <c r="A680" s="36"/>
      <c r="B680" s="39"/>
      <c r="C680" s="14" t="s">
        <v>19</v>
      </c>
      <c r="D680" s="5">
        <f t="shared" si="308"/>
        <v>280.83</v>
      </c>
      <c r="E680" s="5"/>
      <c r="F680" s="5"/>
      <c r="G680" s="5"/>
      <c r="H680" s="5"/>
      <c r="I680" s="5"/>
      <c r="J680" s="5">
        <v>280.83</v>
      </c>
      <c r="K680" s="5"/>
      <c r="L680" s="14"/>
      <c r="M680" s="14"/>
      <c r="N680" s="14"/>
      <c r="O680" s="14"/>
    </row>
    <row r="681" spans="1:15" s="3" customFormat="1" ht="27" customHeight="1" x14ac:dyDescent="0.2">
      <c r="A681" s="37"/>
      <c r="B681" s="40"/>
      <c r="C681" s="14" t="s">
        <v>9</v>
      </c>
      <c r="D681" s="5">
        <f t="shared" si="308"/>
        <v>0</v>
      </c>
      <c r="E681" s="5"/>
      <c r="F681" s="5"/>
      <c r="G681" s="5"/>
      <c r="H681" s="5"/>
      <c r="I681" s="5"/>
      <c r="J681" s="5"/>
      <c r="K681" s="5"/>
      <c r="L681" s="14"/>
      <c r="M681" s="14"/>
      <c r="N681" s="14"/>
      <c r="O681" s="14"/>
    </row>
    <row r="682" spans="1:15" s="3" customFormat="1" ht="21" customHeight="1" x14ac:dyDescent="0.2">
      <c r="A682" s="59" t="s">
        <v>33</v>
      </c>
      <c r="B682" s="38" t="s">
        <v>64</v>
      </c>
      <c r="C682" s="14" t="s">
        <v>4</v>
      </c>
      <c r="D682" s="5">
        <f t="shared" si="308"/>
        <v>46128.3</v>
      </c>
      <c r="E682" s="5">
        <f>E683+E684+E685+E686</f>
        <v>8987.7999999999993</v>
      </c>
      <c r="F682" s="5">
        <f t="shared" ref="F682:K682" si="310">F683+F684+F685+F686</f>
        <v>3823</v>
      </c>
      <c r="G682" s="5">
        <f t="shared" si="310"/>
        <v>3778</v>
      </c>
      <c r="H682" s="5">
        <f t="shared" si="310"/>
        <v>1972</v>
      </c>
      <c r="I682" s="5">
        <f t="shared" si="310"/>
        <v>2728</v>
      </c>
      <c r="J682" s="5">
        <f t="shared" si="310"/>
        <v>10994.5</v>
      </c>
      <c r="K682" s="5">
        <f t="shared" si="310"/>
        <v>2769</v>
      </c>
      <c r="L682" s="5">
        <f>L683+L684+L685+L686</f>
        <v>2769</v>
      </c>
      <c r="M682" s="5">
        <f>M683+M684+M685+M686</f>
        <v>2769</v>
      </c>
      <c r="N682" s="5">
        <f>N683+N684+N685+N686</f>
        <v>2769</v>
      </c>
      <c r="O682" s="5">
        <f>O683+O684+O685+O686</f>
        <v>2769</v>
      </c>
    </row>
    <row r="683" spans="1:15" s="3" customFormat="1" ht="26.25" customHeight="1" x14ac:dyDescent="0.2">
      <c r="A683" s="60"/>
      <c r="B683" s="39"/>
      <c r="C683" s="14" t="s">
        <v>2</v>
      </c>
      <c r="D683" s="5">
        <f t="shared" si="308"/>
        <v>0</v>
      </c>
      <c r="E683" s="5"/>
      <c r="F683" s="5"/>
      <c r="G683" s="5"/>
      <c r="H683" s="5"/>
      <c r="I683" s="5">
        <f t="shared" ref="I683" si="311">I688+I693+I698</f>
        <v>0</v>
      </c>
      <c r="J683" s="5">
        <f>J688+J693+J698</f>
        <v>0</v>
      </c>
      <c r="K683" s="5">
        <f t="shared" ref="K683:O683" si="312">K688+K693+K698</f>
        <v>0</v>
      </c>
      <c r="L683" s="5">
        <f t="shared" si="312"/>
        <v>0</v>
      </c>
      <c r="M683" s="5">
        <f t="shared" si="312"/>
        <v>0</v>
      </c>
      <c r="N683" s="5">
        <f t="shared" si="312"/>
        <v>0</v>
      </c>
      <c r="O683" s="5">
        <f t="shared" si="312"/>
        <v>0</v>
      </c>
    </row>
    <row r="684" spans="1:15" s="3" customFormat="1" ht="18.75" customHeight="1" x14ac:dyDescent="0.2">
      <c r="A684" s="60"/>
      <c r="B684" s="39"/>
      <c r="C684" s="13" t="s">
        <v>3</v>
      </c>
      <c r="D684" s="5">
        <f t="shared" si="308"/>
        <v>205.8</v>
      </c>
      <c r="E684" s="5">
        <f>SUM(E689+E694+E699)</f>
        <v>105.8</v>
      </c>
      <c r="F684" s="5">
        <f>SUM(F689+F694+F699)</f>
        <v>0</v>
      </c>
      <c r="G684" s="5">
        <f>SUM(G689+G694+G699)</f>
        <v>100</v>
      </c>
      <c r="H684" s="5">
        <f>SUM(H689+H694+H699)</f>
        <v>0</v>
      </c>
      <c r="I684" s="5">
        <f t="shared" ref="I684:J686" si="313">I689+I694+I699</f>
        <v>0</v>
      </c>
      <c r="J684" s="5">
        <f t="shared" si="313"/>
        <v>0</v>
      </c>
      <c r="K684" s="5">
        <f t="shared" ref="K684:O684" si="314">K689+K694+K699</f>
        <v>0</v>
      </c>
      <c r="L684" s="5">
        <f t="shared" si="314"/>
        <v>0</v>
      </c>
      <c r="M684" s="5">
        <f t="shared" si="314"/>
        <v>0</v>
      </c>
      <c r="N684" s="5">
        <f t="shared" si="314"/>
        <v>0</v>
      </c>
      <c r="O684" s="5">
        <f t="shared" si="314"/>
        <v>0</v>
      </c>
    </row>
    <row r="685" spans="1:15" s="3" customFormat="1" ht="35.25" customHeight="1" x14ac:dyDescent="0.2">
      <c r="A685" s="60"/>
      <c r="B685" s="39"/>
      <c r="C685" s="13" t="s">
        <v>19</v>
      </c>
      <c r="D685" s="5">
        <f t="shared" si="308"/>
        <v>45922.5</v>
      </c>
      <c r="E685" s="5">
        <f>E690+E695+E700</f>
        <v>8882</v>
      </c>
      <c r="F685" s="5">
        <f>F690+F695+F700</f>
        <v>3823</v>
      </c>
      <c r="G685" s="5">
        <f>G690+G695+G700</f>
        <v>3678</v>
      </c>
      <c r="H685" s="5">
        <f>H690+H695+H700</f>
        <v>1972</v>
      </c>
      <c r="I685" s="5">
        <f t="shared" si="313"/>
        <v>2728</v>
      </c>
      <c r="J685" s="5">
        <f t="shared" si="313"/>
        <v>10994.5</v>
      </c>
      <c r="K685" s="5">
        <f t="shared" ref="K685:O685" si="315">K690+K695+K700</f>
        <v>2769</v>
      </c>
      <c r="L685" s="5">
        <f t="shared" si="315"/>
        <v>2769</v>
      </c>
      <c r="M685" s="5">
        <f t="shared" si="315"/>
        <v>2769</v>
      </c>
      <c r="N685" s="5">
        <f t="shared" si="315"/>
        <v>2769</v>
      </c>
      <c r="O685" s="5">
        <f t="shared" si="315"/>
        <v>2769</v>
      </c>
    </row>
    <row r="686" spans="1:15" s="3" customFormat="1" ht="21" customHeight="1" x14ac:dyDescent="0.2">
      <c r="A686" s="61"/>
      <c r="B686" s="40"/>
      <c r="C686" s="13" t="s">
        <v>9</v>
      </c>
      <c r="D686" s="5">
        <f t="shared" si="308"/>
        <v>0</v>
      </c>
      <c r="E686" s="5"/>
      <c r="F686" s="5"/>
      <c r="G686" s="5"/>
      <c r="H686" s="5"/>
      <c r="I686" s="5">
        <f t="shared" si="313"/>
        <v>0</v>
      </c>
      <c r="J686" s="5">
        <f t="shared" si="313"/>
        <v>0</v>
      </c>
      <c r="K686" s="5">
        <f t="shared" ref="K686:O686" si="316">K691+K696+K701</f>
        <v>0</v>
      </c>
      <c r="L686" s="5">
        <f t="shared" si="316"/>
        <v>0</v>
      </c>
      <c r="M686" s="5">
        <f t="shared" si="316"/>
        <v>0</v>
      </c>
      <c r="N686" s="5">
        <f t="shared" si="316"/>
        <v>0</v>
      </c>
      <c r="O686" s="5">
        <f t="shared" si="316"/>
        <v>0</v>
      </c>
    </row>
    <row r="687" spans="1:15" s="3" customFormat="1" ht="23.25" customHeight="1" x14ac:dyDescent="0.2">
      <c r="A687" s="35" t="s">
        <v>139</v>
      </c>
      <c r="B687" s="38" t="s">
        <v>265</v>
      </c>
      <c r="C687" s="14" t="s">
        <v>4</v>
      </c>
      <c r="D687" s="5">
        <f t="shared" si="308"/>
        <v>28622.6</v>
      </c>
      <c r="E687" s="5">
        <f>E688+E689+E690+E691</f>
        <v>3970.3</v>
      </c>
      <c r="F687" s="5">
        <f t="shared" ref="F687:O687" si="317">F688+F689+F690+F691</f>
        <v>2217</v>
      </c>
      <c r="G687" s="5">
        <f t="shared" si="317"/>
        <v>2818</v>
      </c>
      <c r="H687" s="5">
        <f t="shared" si="317"/>
        <v>875</v>
      </c>
      <c r="I687" s="5">
        <f t="shared" si="317"/>
        <v>1511</v>
      </c>
      <c r="J687" s="5">
        <f t="shared" si="317"/>
        <v>9731.2999999999993</v>
      </c>
      <c r="K687" s="5">
        <f t="shared" si="317"/>
        <v>1500</v>
      </c>
      <c r="L687" s="5">
        <f t="shared" si="317"/>
        <v>1500</v>
      </c>
      <c r="M687" s="5">
        <f t="shared" si="317"/>
        <v>1500</v>
      </c>
      <c r="N687" s="5">
        <f t="shared" si="317"/>
        <v>1500</v>
      </c>
      <c r="O687" s="5">
        <f t="shared" si="317"/>
        <v>1500</v>
      </c>
    </row>
    <row r="688" spans="1:15" s="3" customFormat="1" ht="19.5" customHeight="1" x14ac:dyDescent="0.2">
      <c r="A688" s="36"/>
      <c r="B688" s="39"/>
      <c r="C688" s="14" t="s">
        <v>2</v>
      </c>
      <c r="D688" s="5">
        <f t="shared" si="308"/>
        <v>0</v>
      </c>
      <c r="E688" s="5"/>
      <c r="F688" s="5"/>
      <c r="G688" s="5"/>
      <c r="H688" s="5"/>
      <c r="I688" s="5"/>
      <c r="J688" s="5"/>
      <c r="K688" s="5"/>
      <c r="L688" s="14"/>
      <c r="M688" s="14"/>
      <c r="N688" s="14"/>
      <c r="O688" s="14"/>
    </row>
    <row r="689" spans="1:15" s="3" customFormat="1" ht="20.25" customHeight="1" x14ac:dyDescent="0.2">
      <c r="A689" s="36"/>
      <c r="B689" s="39"/>
      <c r="C689" s="13" t="s">
        <v>3</v>
      </c>
      <c r="D689" s="5">
        <f t="shared" si="308"/>
        <v>131.80000000000001</v>
      </c>
      <c r="E689" s="5">
        <v>31.8</v>
      </c>
      <c r="F689" s="5"/>
      <c r="G689" s="5">
        <v>100</v>
      </c>
      <c r="H689" s="5"/>
      <c r="I689" s="5"/>
      <c r="J689" s="5"/>
      <c r="K689" s="5"/>
      <c r="L689" s="14"/>
      <c r="M689" s="14"/>
      <c r="N689" s="14"/>
      <c r="O689" s="14"/>
    </row>
    <row r="690" spans="1:15" s="3" customFormat="1" ht="30.75" customHeight="1" x14ac:dyDescent="0.2">
      <c r="A690" s="36"/>
      <c r="B690" s="39"/>
      <c r="C690" s="13" t="s">
        <v>19</v>
      </c>
      <c r="D690" s="5">
        <f t="shared" si="308"/>
        <v>28490.799999999999</v>
      </c>
      <c r="E690" s="5">
        <v>3938.5</v>
      </c>
      <c r="F690" s="5">
        <v>2217</v>
      </c>
      <c r="G690" s="5">
        <v>2718</v>
      </c>
      <c r="H690" s="5">
        <v>875</v>
      </c>
      <c r="I690" s="5">
        <v>1511</v>
      </c>
      <c r="J690" s="5">
        <v>9731.2999999999993</v>
      </c>
      <c r="K690" s="5">
        <v>1500</v>
      </c>
      <c r="L690" s="5">
        <v>1500</v>
      </c>
      <c r="M690" s="5">
        <v>1500</v>
      </c>
      <c r="N690" s="5">
        <v>1500</v>
      </c>
      <c r="O690" s="5">
        <v>1500</v>
      </c>
    </row>
    <row r="691" spans="1:15" s="3" customFormat="1" ht="21.75" customHeight="1" x14ac:dyDescent="0.2">
      <c r="A691" s="37"/>
      <c r="B691" s="40"/>
      <c r="C691" s="13" t="s">
        <v>9</v>
      </c>
      <c r="D691" s="5">
        <f t="shared" si="308"/>
        <v>0</v>
      </c>
      <c r="E691" s="5"/>
      <c r="F691" s="5"/>
      <c r="G691" s="5"/>
      <c r="H691" s="5"/>
      <c r="I691" s="5"/>
      <c r="J691" s="5"/>
      <c r="K691" s="5"/>
      <c r="L691" s="14"/>
      <c r="M691" s="14"/>
      <c r="N691" s="14"/>
      <c r="O691" s="14"/>
    </row>
    <row r="692" spans="1:15" s="3" customFormat="1" ht="21.75" customHeight="1" x14ac:dyDescent="0.2">
      <c r="A692" s="35" t="s">
        <v>140</v>
      </c>
      <c r="B692" s="38" t="s">
        <v>80</v>
      </c>
      <c r="C692" s="14" t="s">
        <v>4</v>
      </c>
      <c r="D692" s="5">
        <f t="shared" si="308"/>
        <v>13032.7</v>
      </c>
      <c r="E692" s="5">
        <f>E693+E694+E695+E696</f>
        <v>1293.5</v>
      </c>
      <c r="F692" s="5">
        <f t="shared" ref="F692:O692" si="318">F695</f>
        <v>857</v>
      </c>
      <c r="G692" s="5">
        <f t="shared" si="318"/>
        <v>960</v>
      </c>
      <c r="H692" s="5">
        <f t="shared" si="318"/>
        <v>1097</v>
      </c>
      <c r="I692" s="5">
        <f t="shared" si="318"/>
        <v>1217</v>
      </c>
      <c r="J692" s="5">
        <f t="shared" si="318"/>
        <v>1263.2</v>
      </c>
      <c r="K692" s="5">
        <f t="shared" si="318"/>
        <v>1269</v>
      </c>
      <c r="L692" s="5">
        <f t="shared" si="318"/>
        <v>1269</v>
      </c>
      <c r="M692" s="5">
        <f t="shared" si="318"/>
        <v>1269</v>
      </c>
      <c r="N692" s="5">
        <f t="shared" si="318"/>
        <v>1269</v>
      </c>
      <c r="O692" s="5">
        <f t="shared" si="318"/>
        <v>1269</v>
      </c>
    </row>
    <row r="693" spans="1:15" s="3" customFormat="1" ht="29.25" customHeight="1" x14ac:dyDescent="0.2">
      <c r="A693" s="36"/>
      <c r="B693" s="39"/>
      <c r="C693" s="14" t="s">
        <v>2</v>
      </c>
      <c r="D693" s="5">
        <f t="shared" si="308"/>
        <v>0</v>
      </c>
      <c r="E693" s="5"/>
      <c r="F693" s="5"/>
      <c r="G693" s="5"/>
      <c r="H693" s="5"/>
      <c r="I693" s="5"/>
      <c r="J693" s="5"/>
      <c r="K693" s="5"/>
      <c r="L693" s="14"/>
      <c r="M693" s="14"/>
      <c r="N693" s="14"/>
      <c r="O693" s="14"/>
    </row>
    <row r="694" spans="1:15" s="3" customFormat="1" ht="32.25" customHeight="1" x14ac:dyDescent="0.2">
      <c r="A694" s="36"/>
      <c r="B694" s="39"/>
      <c r="C694" s="13" t="s">
        <v>3</v>
      </c>
      <c r="D694" s="5">
        <f t="shared" si="308"/>
        <v>74</v>
      </c>
      <c r="E694" s="5">
        <v>74</v>
      </c>
      <c r="F694" s="5"/>
      <c r="G694" s="5"/>
      <c r="H694" s="5"/>
      <c r="I694" s="5"/>
      <c r="J694" s="5"/>
      <c r="K694" s="5"/>
      <c r="L694" s="14"/>
      <c r="M694" s="14"/>
      <c r="N694" s="14"/>
      <c r="O694" s="14"/>
    </row>
    <row r="695" spans="1:15" s="3" customFormat="1" ht="31.5" customHeight="1" x14ac:dyDescent="0.2">
      <c r="A695" s="36"/>
      <c r="B695" s="39"/>
      <c r="C695" s="13" t="s">
        <v>19</v>
      </c>
      <c r="D695" s="5">
        <f t="shared" si="308"/>
        <v>12958.7</v>
      </c>
      <c r="E695" s="5">
        <v>1219.5</v>
      </c>
      <c r="F695" s="5">
        <v>857</v>
      </c>
      <c r="G695" s="5">
        <v>960</v>
      </c>
      <c r="H695" s="5">
        <v>1097</v>
      </c>
      <c r="I695" s="5">
        <v>1217</v>
      </c>
      <c r="J695" s="5">
        <v>1263.2</v>
      </c>
      <c r="K695" s="5">
        <v>1269</v>
      </c>
      <c r="L695" s="5">
        <v>1269</v>
      </c>
      <c r="M695" s="5">
        <v>1269</v>
      </c>
      <c r="N695" s="5">
        <v>1269</v>
      </c>
      <c r="O695" s="5">
        <v>1269</v>
      </c>
    </row>
    <row r="696" spans="1:15" s="3" customFormat="1" ht="37.5" customHeight="1" x14ac:dyDescent="0.2">
      <c r="A696" s="37"/>
      <c r="B696" s="40"/>
      <c r="C696" s="13" t="s">
        <v>9</v>
      </c>
      <c r="D696" s="5">
        <f t="shared" si="308"/>
        <v>0</v>
      </c>
      <c r="E696" s="5"/>
      <c r="F696" s="5"/>
      <c r="G696" s="5"/>
      <c r="H696" s="5"/>
      <c r="I696" s="5"/>
      <c r="J696" s="5"/>
      <c r="K696" s="5"/>
      <c r="L696" s="14"/>
      <c r="M696" s="14"/>
      <c r="N696" s="14"/>
      <c r="O696" s="14"/>
    </row>
    <row r="697" spans="1:15" s="3" customFormat="1" ht="27.75" customHeight="1" x14ac:dyDescent="0.2">
      <c r="A697" s="35" t="s">
        <v>141</v>
      </c>
      <c r="B697" s="38" t="s">
        <v>87</v>
      </c>
      <c r="C697" s="14" t="s">
        <v>4</v>
      </c>
      <c r="D697" s="5">
        <f t="shared" si="308"/>
        <v>4473</v>
      </c>
      <c r="E697" s="5">
        <f>E698+E699+E700+E701</f>
        <v>3724</v>
      </c>
      <c r="F697" s="5">
        <f t="shared" ref="F697:O697" si="319">F698+F699+F700+F701</f>
        <v>749</v>
      </c>
      <c r="G697" s="5">
        <f t="shared" si="319"/>
        <v>0</v>
      </c>
      <c r="H697" s="5">
        <f t="shared" si="319"/>
        <v>0</v>
      </c>
      <c r="I697" s="5">
        <f t="shared" si="319"/>
        <v>0</v>
      </c>
      <c r="J697" s="5">
        <f t="shared" si="319"/>
        <v>0</v>
      </c>
      <c r="K697" s="5">
        <f t="shared" si="319"/>
        <v>0</v>
      </c>
      <c r="L697" s="5">
        <f t="shared" si="319"/>
        <v>0</v>
      </c>
      <c r="M697" s="5">
        <f t="shared" si="319"/>
        <v>0</v>
      </c>
      <c r="N697" s="5">
        <f t="shared" si="319"/>
        <v>0</v>
      </c>
      <c r="O697" s="5">
        <f t="shared" si="319"/>
        <v>0</v>
      </c>
    </row>
    <row r="698" spans="1:15" s="3" customFormat="1" ht="34.5" customHeight="1" x14ac:dyDescent="0.2">
      <c r="A698" s="36"/>
      <c r="B698" s="39"/>
      <c r="C698" s="14" t="s">
        <v>2</v>
      </c>
      <c r="D698" s="5">
        <f t="shared" si="308"/>
        <v>0</v>
      </c>
      <c r="E698" s="5"/>
      <c r="F698" s="5"/>
      <c r="G698" s="5"/>
      <c r="H698" s="5"/>
      <c r="I698" s="5"/>
      <c r="J698" s="5"/>
      <c r="K698" s="5"/>
      <c r="L698" s="14"/>
      <c r="M698" s="14"/>
      <c r="N698" s="14"/>
      <c r="O698" s="14"/>
    </row>
    <row r="699" spans="1:15" s="3" customFormat="1" ht="24" customHeight="1" x14ac:dyDescent="0.2">
      <c r="A699" s="36"/>
      <c r="B699" s="39"/>
      <c r="C699" s="13" t="s">
        <v>3</v>
      </c>
      <c r="D699" s="5">
        <f t="shared" si="308"/>
        <v>0</v>
      </c>
      <c r="E699" s="5"/>
      <c r="F699" s="5"/>
      <c r="G699" s="5"/>
      <c r="H699" s="5"/>
      <c r="I699" s="5"/>
      <c r="J699" s="5"/>
      <c r="K699" s="5"/>
      <c r="L699" s="14"/>
      <c r="M699" s="14"/>
      <c r="N699" s="14"/>
      <c r="O699" s="14"/>
    </row>
    <row r="700" spans="1:15" s="3" customFormat="1" ht="37.5" customHeight="1" x14ac:dyDescent="0.2">
      <c r="A700" s="36"/>
      <c r="B700" s="39"/>
      <c r="C700" s="13" t="s">
        <v>19</v>
      </c>
      <c r="D700" s="5">
        <f t="shared" si="308"/>
        <v>4473</v>
      </c>
      <c r="E700" s="5">
        <v>3724</v>
      </c>
      <c r="F700" s="5">
        <v>749</v>
      </c>
      <c r="G700" s="5"/>
      <c r="H700" s="5"/>
      <c r="I700" s="5"/>
      <c r="J700" s="5"/>
      <c r="K700" s="5"/>
      <c r="L700" s="14"/>
      <c r="M700" s="14"/>
      <c r="N700" s="14"/>
      <c r="O700" s="14"/>
    </row>
    <row r="701" spans="1:15" s="3" customFormat="1" ht="27" customHeight="1" x14ac:dyDescent="0.2">
      <c r="A701" s="37"/>
      <c r="B701" s="40"/>
      <c r="C701" s="13" t="s">
        <v>9</v>
      </c>
      <c r="D701" s="5">
        <f t="shared" si="308"/>
        <v>0</v>
      </c>
      <c r="E701" s="5"/>
      <c r="F701" s="5"/>
      <c r="G701" s="5"/>
      <c r="H701" s="5"/>
      <c r="I701" s="5"/>
      <c r="J701" s="5"/>
      <c r="K701" s="5"/>
      <c r="L701" s="14"/>
      <c r="M701" s="14"/>
      <c r="N701" s="14"/>
      <c r="O701" s="14"/>
    </row>
    <row r="702" spans="1:15" s="3" customFormat="1" ht="18.75" customHeight="1" x14ac:dyDescent="0.2">
      <c r="A702" s="59" t="s">
        <v>34</v>
      </c>
      <c r="B702" s="38" t="s">
        <v>49</v>
      </c>
      <c r="C702" s="14" t="s">
        <v>4</v>
      </c>
      <c r="D702" s="5">
        <f t="shared" si="308"/>
        <v>1435970.03</v>
      </c>
      <c r="E702" s="5">
        <f t="shared" ref="E702:O702" si="320">SUM(E703:E706)</f>
        <v>107850.96</v>
      </c>
      <c r="F702" s="5">
        <f t="shared" si="320"/>
        <v>110825.83</v>
      </c>
      <c r="G702" s="5">
        <f t="shared" si="320"/>
        <v>121832.68</v>
      </c>
      <c r="H702" s="5">
        <f t="shared" si="320"/>
        <v>128860.87</v>
      </c>
      <c r="I702" s="5">
        <f t="shared" si="320"/>
        <v>140290.07</v>
      </c>
      <c r="J702" s="5">
        <f t="shared" si="320"/>
        <v>134362.26999999999</v>
      </c>
      <c r="K702" s="5">
        <f t="shared" si="320"/>
        <v>136291.26999999999</v>
      </c>
      <c r="L702" s="5">
        <f t="shared" si="320"/>
        <v>138549.26999999999</v>
      </c>
      <c r="M702" s="5">
        <f t="shared" si="320"/>
        <v>138791.26999999999</v>
      </c>
      <c r="N702" s="5">
        <f t="shared" si="320"/>
        <v>139035.26999999999</v>
      </c>
      <c r="O702" s="5">
        <f t="shared" si="320"/>
        <v>139280.26999999999</v>
      </c>
    </row>
    <row r="703" spans="1:15" s="3" customFormat="1" ht="31.35" customHeight="1" x14ac:dyDescent="0.2">
      <c r="A703" s="60"/>
      <c r="B703" s="39"/>
      <c r="C703" s="14" t="s">
        <v>2</v>
      </c>
      <c r="D703" s="5">
        <f t="shared" si="308"/>
        <v>0</v>
      </c>
      <c r="E703" s="5">
        <v>0</v>
      </c>
      <c r="F703" s="5">
        <v>0</v>
      </c>
      <c r="G703" s="5">
        <v>0</v>
      </c>
      <c r="H703" s="5"/>
      <c r="I703" s="5">
        <v>0</v>
      </c>
      <c r="J703" s="5">
        <v>0</v>
      </c>
      <c r="K703" s="5">
        <v>0</v>
      </c>
      <c r="L703" s="14"/>
      <c r="M703" s="14"/>
      <c r="N703" s="14"/>
      <c r="O703" s="14"/>
    </row>
    <row r="704" spans="1:15" s="3" customFormat="1" ht="19.5" customHeight="1" x14ac:dyDescent="0.2">
      <c r="A704" s="60"/>
      <c r="B704" s="39"/>
      <c r="C704" s="13" t="s">
        <v>3</v>
      </c>
      <c r="D704" s="5">
        <f t="shared" si="308"/>
        <v>493612.68</v>
      </c>
      <c r="E704" s="5">
        <v>35562.959999999999</v>
      </c>
      <c r="F704" s="5">
        <v>38622.83</v>
      </c>
      <c r="G704" s="5">
        <v>43133.68</v>
      </c>
      <c r="H704" s="5">
        <v>45160.87</v>
      </c>
      <c r="I704" s="5">
        <v>52555.72</v>
      </c>
      <c r="J704" s="5">
        <v>43683.27</v>
      </c>
      <c r="K704" s="5">
        <v>45372.27</v>
      </c>
      <c r="L704" s="14">
        <v>47380.27</v>
      </c>
      <c r="M704" s="14">
        <v>47380.27</v>
      </c>
      <c r="N704" s="14">
        <v>47380.27</v>
      </c>
      <c r="O704" s="14">
        <v>47380.27</v>
      </c>
    </row>
    <row r="705" spans="1:15" s="3" customFormat="1" ht="37.5" customHeight="1" x14ac:dyDescent="0.2">
      <c r="A705" s="60"/>
      <c r="B705" s="39"/>
      <c r="C705" s="13" t="s">
        <v>19</v>
      </c>
      <c r="D705" s="5">
        <f t="shared" si="308"/>
        <v>389134.35</v>
      </c>
      <c r="E705" s="5">
        <v>38663</v>
      </c>
      <c r="F705" s="5">
        <v>29703</v>
      </c>
      <c r="G705" s="5">
        <v>30325</v>
      </c>
      <c r="H705" s="5">
        <v>32406</v>
      </c>
      <c r="I705" s="5">
        <v>37064.35</v>
      </c>
      <c r="J705" s="5">
        <v>36219</v>
      </c>
      <c r="K705" s="5">
        <v>36459</v>
      </c>
      <c r="L705" s="25">
        <v>36709</v>
      </c>
      <c r="M705" s="25">
        <v>36951</v>
      </c>
      <c r="N705" s="25">
        <v>37195</v>
      </c>
      <c r="O705" s="25">
        <v>37440</v>
      </c>
    </row>
    <row r="706" spans="1:15" s="3" customFormat="1" ht="27.75" customHeight="1" x14ac:dyDescent="0.2">
      <c r="A706" s="61"/>
      <c r="B706" s="40"/>
      <c r="C706" s="13" t="s">
        <v>9</v>
      </c>
      <c r="D706" s="5">
        <f t="shared" si="308"/>
        <v>553223</v>
      </c>
      <c r="E706" s="5">
        <v>33625</v>
      </c>
      <c r="F706" s="5">
        <v>42500</v>
      </c>
      <c r="G706" s="5">
        <v>48374</v>
      </c>
      <c r="H706" s="5">
        <v>51294</v>
      </c>
      <c r="I706" s="5">
        <v>50670</v>
      </c>
      <c r="J706" s="5">
        <v>54460</v>
      </c>
      <c r="K706" s="5">
        <v>54460</v>
      </c>
      <c r="L706" s="5">
        <v>54460</v>
      </c>
      <c r="M706" s="5">
        <v>54460</v>
      </c>
      <c r="N706" s="5">
        <v>54460</v>
      </c>
      <c r="O706" s="5">
        <v>54460</v>
      </c>
    </row>
    <row r="707" spans="1:15" s="3" customFormat="1" ht="27" customHeight="1" x14ac:dyDescent="0.2">
      <c r="A707" s="59" t="s">
        <v>39</v>
      </c>
      <c r="B707" s="38" t="s">
        <v>83</v>
      </c>
      <c r="C707" s="14" t="s">
        <v>4</v>
      </c>
      <c r="D707" s="5">
        <f t="shared" si="308"/>
        <v>1290622.5</v>
      </c>
      <c r="E707" s="5">
        <f t="shared" ref="E707:J709" si="321">E712+E717+E722+E727+E732+E737+E742+E747+E752</f>
        <v>104697.3</v>
      </c>
      <c r="F707" s="5">
        <f t="shared" si="321"/>
        <v>114117.4</v>
      </c>
      <c r="G707" s="5">
        <f t="shared" si="321"/>
        <v>124646.39999999999</v>
      </c>
      <c r="H707" s="5">
        <f t="shared" si="321"/>
        <v>113658.8</v>
      </c>
      <c r="I707" s="5">
        <f t="shared" ref="I707" si="322">SUM(I708:I711)</f>
        <v>115383.1</v>
      </c>
      <c r="J707" s="5">
        <f>SUM(J708:J711)</f>
        <v>118087</v>
      </c>
      <c r="K707" s="5">
        <f t="shared" ref="K707:O707" si="323">SUM(K708:K711)</f>
        <v>120513.3</v>
      </c>
      <c r="L707" s="5">
        <f t="shared" si="323"/>
        <v>119879.8</v>
      </c>
      <c r="M707" s="5">
        <f t="shared" si="323"/>
        <v>119879.8</v>
      </c>
      <c r="N707" s="5">
        <f t="shared" si="323"/>
        <v>119879.8</v>
      </c>
      <c r="O707" s="5">
        <f t="shared" si="323"/>
        <v>119879.8</v>
      </c>
    </row>
    <row r="708" spans="1:15" s="3" customFormat="1" ht="31.35" customHeight="1" x14ac:dyDescent="0.2">
      <c r="A708" s="60"/>
      <c r="B708" s="39"/>
      <c r="C708" s="14" t="s">
        <v>2</v>
      </c>
      <c r="D708" s="5">
        <f t="shared" si="308"/>
        <v>45303.3</v>
      </c>
      <c r="E708" s="5">
        <f t="shared" si="321"/>
        <v>3918.1</v>
      </c>
      <c r="F708" s="5">
        <f t="shared" si="321"/>
        <v>3554.9</v>
      </c>
      <c r="G708" s="5">
        <f t="shared" si="321"/>
        <v>5225.7</v>
      </c>
      <c r="H708" s="5">
        <f t="shared" si="321"/>
        <v>4449.6000000000004</v>
      </c>
      <c r="I708" s="5">
        <f t="shared" ref="I708" si="324">I713+I718+I723+I728+I733+I738+I743+I748+I753</f>
        <v>4904.5</v>
      </c>
      <c r="J708" s="5">
        <f>J713+J718+J723+J728+J733+J738+J743+J748+J753</f>
        <v>4286</v>
      </c>
      <c r="K708" s="5">
        <f t="shared" ref="K708:O708" si="325">K713+K718+K723+K728+K733+K738+K743+K748+K753</f>
        <v>3861.3</v>
      </c>
      <c r="L708" s="5">
        <f t="shared" si="325"/>
        <v>3775.8</v>
      </c>
      <c r="M708" s="5">
        <f t="shared" si="325"/>
        <v>3775.8</v>
      </c>
      <c r="N708" s="5">
        <f t="shared" si="325"/>
        <v>3775.8</v>
      </c>
      <c r="O708" s="5">
        <f t="shared" si="325"/>
        <v>3775.8</v>
      </c>
    </row>
    <row r="709" spans="1:15" s="3" customFormat="1" ht="21.75" customHeight="1" x14ac:dyDescent="0.2">
      <c r="A709" s="60"/>
      <c r="B709" s="39"/>
      <c r="C709" s="13" t="s">
        <v>3</v>
      </c>
      <c r="D709" s="5">
        <f t="shared" si="308"/>
        <v>1245079.2</v>
      </c>
      <c r="E709" s="5">
        <f t="shared" si="321"/>
        <v>100539.2</v>
      </c>
      <c r="F709" s="5">
        <f t="shared" si="321"/>
        <v>110562.5</v>
      </c>
      <c r="G709" s="5">
        <f t="shared" si="321"/>
        <v>119420.7</v>
      </c>
      <c r="H709" s="5">
        <f t="shared" si="321"/>
        <v>109209.2</v>
      </c>
      <c r="I709" s="5">
        <f t="shared" si="321"/>
        <v>110478.6</v>
      </c>
      <c r="J709" s="5">
        <f t="shared" si="321"/>
        <v>113801</v>
      </c>
      <c r="K709" s="5">
        <f t="shared" ref="K709:O709" si="326">K714+K719+K724+K729+K734+K739+K744+K749+K754</f>
        <v>116652</v>
      </c>
      <c r="L709" s="5">
        <f t="shared" si="326"/>
        <v>116104</v>
      </c>
      <c r="M709" s="5">
        <f t="shared" si="326"/>
        <v>116104</v>
      </c>
      <c r="N709" s="5">
        <f t="shared" si="326"/>
        <v>116104</v>
      </c>
      <c r="O709" s="5">
        <f t="shared" si="326"/>
        <v>116104</v>
      </c>
    </row>
    <row r="710" spans="1:15" s="3" customFormat="1" ht="36.75" customHeight="1" x14ac:dyDescent="0.2">
      <c r="A710" s="60"/>
      <c r="B710" s="39"/>
      <c r="C710" s="13" t="s">
        <v>19</v>
      </c>
      <c r="D710" s="5">
        <f t="shared" si="308"/>
        <v>240</v>
      </c>
      <c r="E710" s="5">
        <v>240</v>
      </c>
      <c r="F710" s="5">
        <f t="shared" ref="F710:J711" si="327">F715+F720+F725+F730+F735+F740+F745+F750+F755</f>
        <v>0</v>
      </c>
      <c r="G710" s="5">
        <f t="shared" si="327"/>
        <v>0</v>
      </c>
      <c r="H710" s="5">
        <f t="shared" si="327"/>
        <v>0</v>
      </c>
      <c r="I710" s="5">
        <f t="shared" si="327"/>
        <v>0</v>
      </c>
      <c r="J710" s="5">
        <f t="shared" si="327"/>
        <v>0</v>
      </c>
      <c r="K710" s="5">
        <f t="shared" ref="K710:O710" si="328">K715+K720+K725+K730+K735+K740+K745+K750+K755</f>
        <v>0</v>
      </c>
      <c r="L710" s="5">
        <f t="shared" si="328"/>
        <v>0</v>
      </c>
      <c r="M710" s="5">
        <f t="shared" si="328"/>
        <v>0</v>
      </c>
      <c r="N710" s="5">
        <f t="shared" si="328"/>
        <v>0</v>
      </c>
      <c r="O710" s="5">
        <f t="shared" si="328"/>
        <v>0</v>
      </c>
    </row>
    <row r="711" spans="1:15" s="3" customFormat="1" ht="24" customHeight="1" x14ac:dyDescent="0.2">
      <c r="A711" s="61"/>
      <c r="B711" s="40"/>
      <c r="C711" s="13" t="s">
        <v>9</v>
      </c>
      <c r="D711" s="5">
        <f t="shared" si="308"/>
        <v>0</v>
      </c>
      <c r="E711" s="5">
        <f>E716+E721+E726+E731+E736+E741+E746+E751+E756</f>
        <v>0</v>
      </c>
      <c r="F711" s="5">
        <f t="shared" si="327"/>
        <v>0</v>
      </c>
      <c r="G711" s="5">
        <f t="shared" si="327"/>
        <v>0</v>
      </c>
      <c r="H711" s="5">
        <f t="shared" si="327"/>
        <v>0</v>
      </c>
      <c r="I711" s="5">
        <f t="shared" si="327"/>
        <v>0</v>
      </c>
      <c r="J711" s="5">
        <f t="shared" si="327"/>
        <v>0</v>
      </c>
      <c r="K711" s="5">
        <f t="shared" ref="K711:O711" si="329">K716+K721+K726+K731+K736+K741+K746+K751+K756</f>
        <v>0</v>
      </c>
      <c r="L711" s="5">
        <f t="shared" si="329"/>
        <v>0</v>
      </c>
      <c r="M711" s="5">
        <f t="shared" si="329"/>
        <v>0</v>
      </c>
      <c r="N711" s="5">
        <f t="shared" si="329"/>
        <v>0</v>
      </c>
      <c r="O711" s="5">
        <f t="shared" si="329"/>
        <v>0</v>
      </c>
    </row>
    <row r="712" spans="1:15" s="3" customFormat="1" ht="19.5" customHeight="1" x14ac:dyDescent="0.2">
      <c r="A712" s="41" t="s">
        <v>121</v>
      </c>
      <c r="B712" s="44" t="s">
        <v>61</v>
      </c>
      <c r="C712" s="14" t="s">
        <v>4</v>
      </c>
      <c r="D712" s="5">
        <f t="shared" si="308"/>
        <v>45303.3</v>
      </c>
      <c r="E712" s="5">
        <f>SUM(E713:E716)</f>
        <v>3918.1</v>
      </c>
      <c r="F712" s="5">
        <f t="shared" ref="F712:O712" si="330">SUM(F713:F716)</f>
        <v>3554.9</v>
      </c>
      <c r="G712" s="5">
        <f t="shared" si="330"/>
        <v>5225.7</v>
      </c>
      <c r="H712" s="5">
        <f t="shared" si="330"/>
        <v>4449.6000000000004</v>
      </c>
      <c r="I712" s="5">
        <f t="shared" si="330"/>
        <v>4904.5</v>
      </c>
      <c r="J712" s="5">
        <f t="shared" si="330"/>
        <v>4286</v>
      </c>
      <c r="K712" s="5">
        <f t="shared" si="330"/>
        <v>3861.3</v>
      </c>
      <c r="L712" s="5">
        <f t="shared" si="330"/>
        <v>3775.8</v>
      </c>
      <c r="M712" s="5">
        <f t="shared" si="330"/>
        <v>3775.8</v>
      </c>
      <c r="N712" s="5">
        <f t="shared" si="330"/>
        <v>3775.8</v>
      </c>
      <c r="O712" s="5">
        <f t="shared" si="330"/>
        <v>3775.8</v>
      </c>
    </row>
    <row r="713" spans="1:15" s="3" customFormat="1" ht="12.75" customHeight="1" x14ac:dyDescent="0.2">
      <c r="A713" s="42"/>
      <c r="B713" s="45"/>
      <c r="C713" s="14" t="s">
        <v>2</v>
      </c>
      <c r="D713" s="5">
        <f t="shared" si="308"/>
        <v>45303.3</v>
      </c>
      <c r="E713" s="5">
        <v>3918.1</v>
      </c>
      <c r="F713" s="5">
        <v>3554.9</v>
      </c>
      <c r="G713" s="5">
        <v>5225.7</v>
      </c>
      <c r="H713" s="5">
        <v>4449.6000000000004</v>
      </c>
      <c r="I713" s="5">
        <v>4904.5</v>
      </c>
      <c r="J713" s="5">
        <v>4286</v>
      </c>
      <c r="K713" s="5">
        <v>3861.3</v>
      </c>
      <c r="L713" s="25">
        <v>3775.8</v>
      </c>
      <c r="M713" s="25">
        <v>3775.8</v>
      </c>
      <c r="N713" s="25">
        <v>3775.8</v>
      </c>
      <c r="O713" s="25">
        <v>3775.8</v>
      </c>
    </row>
    <row r="714" spans="1:15" s="3" customFormat="1" ht="20.25" customHeight="1" x14ac:dyDescent="0.2">
      <c r="A714" s="42"/>
      <c r="B714" s="45"/>
      <c r="C714" s="13" t="s">
        <v>3</v>
      </c>
      <c r="D714" s="5">
        <f t="shared" si="308"/>
        <v>0</v>
      </c>
      <c r="E714" s="5"/>
      <c r="F714" s="5"/>
      <c r="G714" s="5"/>
      <c r="H714" s="5"/>
      <c r="I714" s="5"/>
      <c r="J714" s="5"/>
      <c r="K714" s="5"/>
      <c r="L714" s="14"/>
      <c r="M714" s="14"/>
      <c r="N714" s="14"/>
      <c r="O714" s="14"/>
    </row>
    <row r="715" spans="1:15" s="3" customFormat="1" ht="45" customHeight="1" x14ac:dyDescent="0.2">
      <c r="A715" s="42"/>
      <c r="B715" s="45"/>
      <c r="C715" s="13" t="s">
        <v>19</v>
      </c>
      <c r="D715" s="5">
        <f t="shared" si="308"/>
        <v>0</v>
      </c>
      <c r="E715" s="5"/>
      <c r="F715" s="5"/>
      <c r="G715" s="5"/>
      <c r="H715" s="5"/>
      <c r="I715" s="5"/>
      <c r="J715" s="5"/>
      <c r="K715" s="5"/>
      <c r="L715" s="14"/>
      <c r="M715" s="14"/>
      <c r="N715" s="14"/>
      <c r="O715" s="14"/>
    </row>
    <row r="716" spans="1:15" s="3" customFormat="1" ht="21" customHeight="1" x14ac:dyDescent="0.2">
      <c r="A716" s="43"/>
      <c r="B716" s="46"/>
      <c r="C716" s="13" t="s">
        <v>9</v>
      </c>
      <c r="D716" s="5">
        <f t="shared" si="308"/>
        <v>0</v>
      </c>
      <c r="E716" s="5"/>
      <c r="F716" s="5"/>
      <c r="G716" s="5"/>
      <c r="H716" s="5"/>
      <c r="I716" s="5"/>
      <c r="J716" s="5"/>
      <c r="K716" s="5"/>
      <c r="L716" s="14"/>
      <c r="M716" s="14"/>
      <c r="N716" s="14"/>
      <c r="O716" s="14"/>
    </row>
    <row r="717" spans="1:15" s="3" customFormat="1" ht="20.25" customHeight="1" x14ac:dyDescent="0.2">
      <c r="A717" s="35" t="s">
        <v>125</v>
      </c>
      <c r="B717" s="38" t="s">
        <v>40</v>
      </c>
      <c r="C717" s="14" t="s">
        <v>4</v>
      </c>
      <c r="D717" s="5">
        <f t="shared" si="308"/>
        <v>141755.4</v>
      </c>
      <c r="E717" s="5">
        <f t="shared" ref="E717:O717" si="331">E718+E719+E720+E721</f>
        <v>8306.2000000000007</v>
      </c>
      <c r="F717" s="5">
        <f>F718+F719+F720+F721</f>
        <v>10736.1</v>
      </c>
      <c r="G717" s="5">
        <f t="shared" si="331"/>
        <v>11845.6</v>
      </c>
      <c r="H717" s="5">
        <f t="shared" si="331"/>
        <v>12970.2</v>
      </c>
      <c r="I717" s="5">
        <f t="shared" si="331"/>
        <v>14176.3</v>
      </c>
      <c r="J717" s="5">
        <f t="shared" si="331"/>
        <v>18769</v>
      </c>
      <c r="K717" s="5">
        <f t="shared" si="331"/>
        <v>12152</v>
      </c>
      <c r="L717" s="5">
        <f t="shared" si="331"/>
        <v>13200</v>
      </c>
      <c r="M717" s="5">
        <f t="shared" si="331"/>
        <v>13200</v>
      </c>
      <c r="N717" s="5">
        <f t="shared" si="331"/>
        <v>13200</v>
      </c>
      <c r="O717" s="5">
        <f t="shared" si="331"/>
        <v>13200</v>
      </c>
    </row>
    <row r="718" spans="1:15" s="3" customFormat="1" ht="22.5" customHeight="1" x14ac:dyDescent="0.2">
      <c r="A718" s="36"/>
      <c r="B718" s="39"/>
      <c r="C718" s="14" t="s">
        <v>2</v>
      </c>
      <c r="D718" s="5">
        <f t="shared" si="308"/>
        <v>0</v>
      </c>
      <c r="E718" s="5"/>
      <c r="F718" s="5"/>
      <c r="G718" s="5"/>
      <c r="H718" s="5"/>
      <c r="I718" s="5"/>
      <c r="J718" s="5"/>
      <c r="K718" s="5"/>
      <c r="L718" s="14"/>
      <c r="M718" s="14"/>
      <c r="N718" s="14"/>
      <c r="O718" s="14"/>
    </row>
    <row r="719" spans="1:15" s="3" customFormat="1" ht="24" customHeight="1" x14ac:dyDescent="0.2">
      <c r="A719" s="36"/>
      <c r="B719" s="39"/>
      <c r="C719" s="13" t="s">
        <v>3</v>
      </c>
      <c r="D719" s="5">
        <f t="shared" si="308"/>
        <v>141755.4</v>
      </c>
      <c r="E719" s="5">
        <v>8306.2000000000007</v>
      </c>
      <c r="F719" s="5">
        <v>10736.1</v>
      </c>
      <c r="G719" s="5">
        <v>11845.6</v>
      </c>
      <c r="H719" s="5">
        <v>12970.2</v>
      </c>
      <c r="I719" s="5">
        <v>14176.3</v>
      </c>
      <c r="J719" s="5">
        <v>18769</v>
      </c>
      <c r="K719" s="5">
        <v>12152</v>
      </c>
      <c r="L719" s="25">
        <v>13200</v>
      </c>
      <c r="M719" s="25">
        <v>13200</v>
      </c>
      <c r="N719" s="25">
        <v>13200</v>
      </c>
      <c r="O719" s="25">
        <v>13200</v>
      </c>
    </row>
    <row r="720" spans="1:15" s="3" customFormat="1" ht="39" customHeight="1" x14ac:dyDescent="0.2">
      <c r="A720" s="36"/>
      <c r="B720" s="39"/>
      <c r="C720" s="13" t="s">
        <v>19</v>
      </c>
      <c r="D720" s="5">
        <f t="shared" si="308"/>
        <v>0</v>
      </c>
      <c r="E720" s="5"/>
      <c r="F720" s="5"/>
      <c r="G720" s="5"/>
      <c r="H720" s="5"/>
      <c r="I720" s="5"/>
      <c r="J720" s="5"/>
      <c r="K720" s="5"/>
      <c r="L720" s="14"/>
      <c r="M720" s="14"/>
      <c r="N720" s="14"/>
      <c r="O720" s="14"/>
    </row>
    <row r="721" spans="1:15" s="3" customFormat="1" ht="27.75" customHeight="1" x14ac:dyDescent="0.2">
      <c r="A721" s="37"/>
      <c r="B721" s="40"/>
      <c r="C721" s="13" t="s">
        <v>9</v>
      </c>
      <c r="D721" s="5">
        <f t="shared" si="308"/>
        <v>0</v>
      </c>
      <c r="E721" s="5"/>
      <c r="F721" s="5"/>
      <c r="G721" s="5"/>
      <c r="H721" s="5"/>
      <c r="I721" s="5"/>
      <c r="J721" s="5"/>
      <c r="K721" s="5"/>
      <c r="L721" s="14"/>
      <c r="M721" s="14"/>
      <c r="N721" s="14"/>
      <c r="O721" s="14"/>
    </row>
    <row r="722" spans="1:15" s="3" customFormat="1" ht="28.5" customHeight="1" x14ac:dyDescent="0.2">
      <c r="A722" s="35" t="s">
        <v>32</v>
      </c>
      <c r="B722" s="38" t="s">
        <v>41</v>
      </c>
      <c r="C722" s="14" t="s">
        <v>4</v>
      </c>
      <c r="D722" s="5">
        <f t="shared" si="308"/>
        <v>168234.5</v>
      </c>
      <c r="E722" s="5">
        <f t="shared" ref="E722:O722" si="332">E723+E724+E725+E726</f>
        <v>9044.6</v>
      </c>
      <c r="F722" s="5">
        <f>F723+F724+F725+F726</f>
        <v>11596.6</v>
      </c>
      <c r="G722" s="5">
        <f t="shared" si="332"/>
        <v>13013.6</v>
      </c>
      <c r="H722" s="5">
        <f t="shared" si="332"/>
        <v>14577.3</v>
      </c>
      <c r="I722" s="5">
        <f t="shared" si="332"/>
        <v>15610.4</v>
      </c>
      <c r="J722" s="5">
        <f t="shared" si="332"/>
        <v>19392</v>
      </c>
      <c r="K722" s="5">
        <f t="shared" si="332"/>
        <v>17000</v>
      </c>
      <c r="L722" s="5">
        <f t="shared" si="332"/>
        <v>17000</v>
      </c>
      <c r="M722" s="5">
        <f t="shared" si="332"/>
        <v>17000</v>
      </c>
      <c r="N722" s="5">
        <f t="shared" si="332"/>
        <v>17000</v>
      </c>
      <c r="O722" s="5">
        <f t="shared" si="332"/>
        <v>17000</v>
      </c>
    </row>
    <row r="723" spans="1:15" s="3" customFormat="1" ht="27.75" customHeight="1" x14ac:dyDescent="0.2">
      <c r="A723" s="36"/>
      <c r="B723" s="39"/>
      <c r="C723" s="14" t="s">
        <v>2</v>
      </c>
      <c r="D723" s="5">
        <f t="shared" si="308"/>
        <v>0</v>
      </c>
      <c r="E723" s="5"/>
      <c r="F723" s="5"/>
      <c r="G723" s="5"/>
      <c r="H723" s="5"/>
      <c r="I723" s="5"/>
      <c r="J723" s="5"/>
      <c r="K723" s="5"/>
      <c r="L723" s="14"/>
      <c r="M723" s="14"/>
      <c r="N723" s="14"/>
      <c r="O723" s="14"/>
    </row>
    <row r="724" spans="1:15" s="3" customFormat="1" ht="24" customHeight="1" x14ac:dyDescent="0.2">
      <c r="A724" s="36"/>
      <c r="B724" s="39"/>
      <c r="C724" s="13" t="s">
        <v>3</v>
      </c>
      <c r="D724" s="5">
        <f t="shared" si="308"/>
        <v>168234.5</v>
      </c>
      <c r="E724" s="5">
        <v>9044.6</v>
      </c>
      <c r="F724" s="5">
        <v>11596.6</v>
      </c>
      <c r="G724" s="5">
        <v>13013.6</v>
      </c>
      <c r="H724" s="5">
        <v>14577.3</v>
      </c>
      <c r="I724" s="5">
        <v>15610.4</v>
      </c>
      <c r="J724" s="5">
        <v>19392</v>
      </c>
      <c r="K724" s="5">
        <v>17000</v>
      </c>
      <c r="L724" s="5">
        <v>17000</v>
      </c>
      <c r="M724" s="5">
        <v>17000</v>
      </c>
      <c r="N724" s="5">
        <v>17000</v>
      </c>
      <c r="O724" s="5">
        <v>17000</v>
      </c>
    </row>
    <row r="725" spans="1:15" s="3" customFormat="1" ht="37.5" customHeight="1" x14ac:dyDescent="0.2">
      <c r="A725" s="36"/>
      <c r="B725" s="39"/>
      <c r="C725" s="13" t="s">
        <v>19</v>
      </c>
      <c r="D725" s="5">
        <f t="shared" si="308"/>
        <v>0</v>
      </c>
      <c r="E725" s="5"/>
      <c r="F725" s="5"/>
      <c r="G725" s="5"/>
      <c r="H725" s="5"/>
      <c r="I725" s="5"/>
      <c r="J725" s="5"/>
      <c r="K725" s="5"/>
      <c r="L725" s="14"/>
      <c r="M725" s="14"/>
      <c r="N725" s="14"/>
      <c r="O725" s="14"/>
    </row>
    <row r="726" spans="1:15" s="3" customFormat="1" ht="21" customHeight="1" x14ac:dyDescent="0.2">
      <c r="A726" s="37"/>
      <c r="B726" s="40"/>
      <c r="C726" s="13" t="s">
        <v>9</v>
      </c>
      <c r="D726" s="5">
        <f t="shared" si="308"/>
        <v>0</v>
      </c>
      <c r="E726" s="5"/>
      <c r="F726" s="5"/>
      <c r="G726" s="5"/>
      <c r="H726" s="5"/>
      <c r="I726" s="5"/>
      <c r="J726" s="5"/>
      <c r="K726" s="5"/>
      <c r="L726" s="14"/>
      <c r="M726" s="14"/>
      <c r="N726" s="14"/>
      <c r="O726" s="14"/>
    </row>
    <row r="727" spans="1:15" s="3" customFormat="1" ht="22.5" customHeight="1" x14ac:dyDescent="0.2">
      <c r="A727" s="35" t="s">
        <v>134</v>
      </c>
      <c r="B727" s="38" t="s">
        <v>42</v>
      </c>
      <c r="C727" s="14" t="s">
        <v>4</v>
      </c>
      <c r="D727" s="5">
        <f t="shared" si="308"/>
        <v>900537.3</v>
      </c>
      <c r="E727" s="5">
        <f t="shared" ref="E727:O727" si="333">E728+E729+E730+E731</f>
        <v>74359.600000000006</v>
      </c>
      <c r="F727" s="5">
        <f t="shared" si="333"/>
        <v>78728.899999999994</v>
      </c>
      <c r="G727" s="5">
        <f t="shared" si="333"/>
        <v>80985</v>
      </c>
      <c r="H727" s="5">
        <f t="shared" si="333"/>
        <v>79126.7</v>
      </c>
      <c r="I727" s="5">
        <f t="shared" si="333"/>
        <v>80581.100000000006</v>
      </c>
      <c r="J727" s="5">
        <f t="shared" si="333"/>
        <v>75640</v>
      </c>
      <c r="K727" s="5">
        <f t="shared" si="333"/>
        <v>87500</v>
      </c>
      <c r="L727" s="5">
        <f t="shared" si="333"/>
        <v>85904</v>
      </c>
      <c r="M727" s="5">
        <f t="shared" si="333"/>
        <v>85904</v>
      </c>
      <c r="N727" s="5">
        <f t="shared" si="333"/>
        <v>85904</v>
      </c>
      <c r="O727" s="5">
        <f t="shared" si="333"/>
        <v>85904</v>
      </c>
    </row>
    <row r="728" spans="1:15" s="3" customFormat="1" ht="24.75" customHeight="1" x14ac:dyDescent="0.2">
      <c r="A728" s="36"/>
      <c r="B728" s="39"/>
      <c r="C728" s="14" t="s">
        <v>2</v>
      </c>
      <c r="D728" s="5">
        <f t="shared" si="308"/>
        <v>0</v>
      </c>
      <c r="E728" s="5"/>
      <c r="F728" s="5"/>
      <c r="G728" s="5"/>
      <c r="H728" s="5"/>
      <c r="I728" s="5"/>
      <c r="J728" s="5"/>
      <c r="K728" s="5"/>
      <c r="L728" s="14"/>
      <c r="M728" s="14"/>
      <c r="N728" s="14"/>
      <c r="O728" s="14"/>
    </row>
    <row r="729" spans="1:15" s="3" customFormat="1" ht="21.75" customHeight="1" x14ac:dyDescent="0.2">
      <c r="A729" s="36"/>
      <c r="B729" s="39"/>
      <c r="C729" s="13" t="s">
        <v>3</v>
      </c>
      <c r="D729" s="5">
        <f t="shared" si="308"/>
        <v>900537.3</v>
      </c>
      <c r="E729" s="5">
        <v>74359.600000000006</v>
      </c>
      <c r="F729" s="5">
        <v>78728.899999999994</v>
      </c>
      <c r="G729" s="5">
        <v>80985</v>
      </c>
      <c r="H729" s="5">
        <v>79126.7</v>
      </c>
      <c r="I729" s="5">
        <v>80581.100000000006</v>
      </c>
      <c r="J729" s="5">
        <v>75640</v>
      </c>
      <c r="K729" s="5">
        <v>87500</v>
      </c>
      <c r="L729" s="14">
        <v>85904</v>
      </c>
      <c r="M729" s="14">
        <v>85904</v>
      </c>
      <c r="N729" s="14">
        <v>85904</v>
      </c>
      <c r="O729" s="14">
        <v>85904</v>
      </c>
    </row>
    <row r="730" spans="1:15" s="3" customFormat="1" ht="33.75" customHeight="1" x14ac:dyDescent="0.2">
      <c r="A730" s="36"/>
      <c r="B730" s="39"/>
      <c r="C730" s="13" t="s">
        <v>19</v>
      </c>
      <c r="D730" s="5">
        <f t="shared" si="308"/>
        <v>0</v>
      </c>
      <c r="E730" s="5"/>
      <c r="F730" s="5"/>
      <c r="G730" s="5"/>
      <c r="H730" s="5"/>
      <c r="I730" s="5"/>
      <c r="J730" s="5"/>
      <c r="K730" s="5"/>
      <c r="L730" s="14"/>
      <c r="M730" s="14"/>
      <c r="N730" s="14"/>
      <c r="O730" s="14"/>
    </row>
    <row r="731" spans="1:15" s="3" customFormat="1" ht="24.75" customHeight="1" x14ac:dyDescent="0.2">
      <c r="A731" s="37"/>
      <c r="B731" s="40"/>
      <c r="C731" s="13" t="s">
        <v>9</v>
      </c>
      <c r="D731" s="5">
        <f t="shared" si="308"/>
        <v>0</v>
      </c>
      <c r="E731" s="5"/>
      <c r="F731" s="5"/>
      <c r="G731" s="5"/>
      <c r="H731" s="5"/>
      <c r="I731" s="5"/>
      <c r="J731" s="5"/>
      <c r="K731" s="5"/>
      <c r="L731" s="14"/>
      <c r="M731" s="14"/>
      <c r="N731" s="14"/>
      <c r="O731" s="14"/>
    </row>
    <row r="732" spans="1:15" s="3" customFormat="1" ht="20.25" customHeight="1" x14ac:dyDescent="0.2">
      <c r="A732" s="35" t="s">
        <v>136</v>
      </c>
      <c r="B732" s="38" t="s">
        <v>43</v>
      </c>
      <c r="C732" s="14" t="s">
        <v>4</v>
      </c>
      <c r="D732" s="5">
        <f t="shared" si="308"/>
        <v>2405.6</v>
      </c>
      <c r="E732" s="5">
        <f t="shared" ref="E732:O732" si="334">E733+E734+E735+E736</f>
        <v>698.8</v>
      </c>
      <c r="F732" s="5">
        <f t="shared" si="334"/>
        <v>837.6</v>
      </c>
      <c r="G732" s="5">
        <f t="shared" si="334"/>
        <v>771.3</v>
      </c>
      <c r="H732" s="5">
        <f t="shared" si="334"/>
        <v>97.9</v>
      </c>
      <c r="I732" s="5">
        <f t="shared" si="334"/>
        <v>0</v>
      </c>
      <c r="J732" s="5">
        <f t="shared" si="334"/>
        <v>0</v>
      </c>
      <c r="K732" s="5">
        <f t="shared" si="334"/>
        <v>0</v>
      </c>
      <c r="L732" s="5">
        <f t="shared" si="334"/>
        <v>0</v>
      </c>
      <c r="M732" s="5">
        <f t="shared" si="334"/>
        <v>0</v>
      </c>
      <c r="N732" s="5">
        <f t="shared" si="334"/>
        <v>0</v>
      </c>
      <c r="O732" s="5">
        <f t="shared" si="334"/>
        <v>0</v>
      </c>
    </row>
    <row r="733" spans="1:15" s="3" customFormat="1" ht="27" customHeight="1" x14ac:dyDescent="0.2">
      <c r="A733" s="36"/>
      <c r="B733" s="39"/>
      <c r="C733" s="14" t="s">
        <v>2</v>
      </c>
      <c r="D733" s="5">
        <f t="shared" si="308"/>
        <v>0</v>
      </c>
      <c r="E733" s="5"/>
      <c r="F733" s="5"/>
      <c r="G733" s="5"/>
      <c r="H733" s="5"/>
      <c r="I733" s="5"/>
      <c r="J733" s="5"/>
      <c r="K733" s="5"/>
      <c r="L733" s="14"/>
      <c r="M733" s="14"/>
      <c r="N733" s="14"/>
      <c r="O733" s="14"/>
    </row>
    <row r="734" spans="1:15" s="3" customFormat="1" ht="21.75" customHeight="1" x14ac:dyDescent="0.2">
      <c r="A734" s="36"/>
      <c r="B734" s="39"/>
      <c r="C734" s="13" t="s">
        <v>3</v>
      </c>
      <c r="D734" s="5">
        <f t="shared" si="308"/>
        <v>2405.6</v>
      </c>
      <c r="E734" s="5">
        <v>698.8</v>
      </c>
      <c r="F734" s="5">
        <v>837.6</v>
      </c>
      <c r="G734" s="5">
        <v>771.3</v>
      </c>
      <c r="H734" s="5">
        <v>97.9</v>
      </c>
      <c r="I734" s="5">
        <v>0</v>
      </c>
      <c r="J734" s="5">
        <v>0</v>
      </c>
      <c r="K734" s="5">
        <v>0</v>
      </c>
      <c r="L734" s="14"/>
      <c r="M734" s="14"/>
      <c r="N734" s="14"/>
      <c r="O734" s="14"/>
    </row>
    <row r="735" spans="1:15" s="3" customFormat="1" ht="33" customHeight="1" x14ac:dyDescent="0.2">
      <c r="A735" s="36"/>
      <c r="B735" s="39"/>
      <c r="C735" s="13" t="s">
        <v>19</v>
      </c>
      <c r="D735" s="5">
        <f t="shared" si="308"/>
        <v>0</v>
      </c>
      <c r="E735" s="5"/>
      <c r="F735" s="5"/>
      <c r="G735" s="5"/>
      <c r="H735" s="5"/>
      <c r="I735" s="5"/>
      <c r="J735" s="5"/>
      <c r="K735" s="5"/>
      <c r="L735" s="14"/>
      <c r="M735" s="14"/>
      <c r="N735" s="14"/>
      <c r="O735" s="14"/>
    </row>
    <row r="736" spans="1:15" s="3" customFormat="1" ht="23.25" customHeight="1" x14ac:dyDescent="0.2">
      <c r="A736" s="37"/>
      <c r="B736" s="40"/>
      <c r="C736" s="13" t="s">
        <v>9</v>
      </c>
      <c r="D736" s="5">
        <f t="shared" si="308"/>
        <v>0</v>
      </c>
      <c r="E736" s="5"/>
      <c r="F736" s="5"/>
      <c r="G736" s="5"/>
      <c r="H736" s="5"/>
      <c r="I736" s="5"/>
      <c r="J736" s="5"/>
      <c r="K736" s="5"/>
      <c r="L736" s="14"/>
      <c r="M736" s="14"/>
      <c r="N736" s="14"/>
      <c r="O736" s="14"/>
    </row>
    <row r="737" spans="1:15" s="3" customFormat="1" ht="24.75" customHeight="1" x14ac:dyDescent="0.2">
      <c r="A737" s="35" t="s">
        <v>138</v>
      </c>
      <c r="B737" s="38" t="s">
        <v>62</v>
      </c>
      <c r="C737" s="14" t="s">
        <v>4</v>
      </c>
      <c r="D737" s="5">
        <f t="shared" si="308"/>
        <v>32146.400000000001</v>
      </c>
      <c r="E737" s="5">
        <f t="shared" ref="E737:O737" si="335">E738+E739+E740+E741</f>
        <v>8130</v>
      </c>
      <c r="F737" s="5">
        <f t="shared" si="335"/>
        <v>8663.2999999999993</v>
      </c>
      <c r="G737" s="5">
        <f t="shared" si="335"/>
        <v>12805.2</v>
      </c>
      <c r="H737" s="5">
        <f t="shared" si="335"/>
        <v>2437.1</v>
      </c>
      <c r="I737" s="5">
        <f t="shared" si="335"/>
        <v>110.8</v>
      </c>
      <c r="J737" s="5">
        <f t="shared" si="335"/>
        <v>0</v>
      </c>
      <c r="K737" s="5">
        <f t="shared" si="335"/>
        <v>0</v>
      </c>
      <c r="L737" s="5">
        <f t="shared" si="335"/>
        <v>0</v>
      </c>
      <c r="M737" s="5">
        <f t="shared" si="335"/>
        <v>0</v>
      </c>
      <c r="N737" s="5">
        <f t="shared" si="335"/>
        <v>0</v>
      </c>
      <c r="O737" s="5">
        <f t="shared" si="335"/>
        <v>0</v>
      </c>
    </row>
    <row r="738" spans="1:15" s="3" customFormat="1" ht="22.5" customHeight="1" x14ac:dyDescent="0.2">
      <c r="A738" s="36"/>
      <c r="B738" s="39"/>
      <c r="C738" s="14" t="s">
        <v>2</v>
      </c>
      <c r="D738" s="5">
        <f t="shared" si="308"/>
        <v>0</v>
      </c>
      <c r="E738" s="5"/>
      <c r="F738" s="5"/>
      <c r="G738" s="5"/>
      <c r="H738" s="5"/>
      <c r="I738" s="5"/>
      <c r="J738" s="5"/>
      <c r="K738" s="5"/>
      <c r="L738" s="14"/>
      <c r="M738" s="14"/>
      <c r="N738" s="14"/>
      <c r="O738" s="14"/>
    </row>
    <row r="739" spans="1:15" s="3" customFormat="1" ht="25.5" customHeight="1" x14ac:dyDescent="0.2">
      <c r="A739" s="36"/>
      <c r="B739" s="39"/>
      <c r="C739" s="13" t="s">
        <v>3</v>
      </c>
      <c r="D739" s="5">
        <f t="shared" si="308"/>
        <v>32146.400000000001</v>
      </c>
      <c r="E739" s="5">
        <v>8130</v>
      </c>
      <c r="F739" s="5">
        <v>8663.2999999999993</v>
      </c>
      <c r="G739" s="5">
        <v>12805.2</v>
      </c>
      <c r="H739" s="5">
        <v>2437.1</v>
      </c>
      <c r="I739" s="5">
        <v>110.8</v>
      </c>
      <c r="J739" s="5">
        <v>0</v>
      </c>
      <c r="K739" s="5">
        <v>0</v>
      </c>
      <c r="L739" s="14"/>
      <c r="M739" s="14"/>
      <c r="N739" s="14"/>
      <c r="O739" s="14"/>
    </row>
    <row r="740" spans="1:15" s="3" customFormat="1" ht="30" customHeight="1" x14ac:dyDescent="0.2">
      <c r="A740" s="36"/>
      <c r="B740" s="39"/>
      <c r="C740" s="13" t="s">
        <v>19</v>
      </c>
      <c r="D740" s="5">
        <f t="shared" si="308"/>
        <v>0</v>
      </c>
      <c r="E740" s="5"/>
      <c r="F740" s="5"/>
      <c r="G740" s="5"/>
      <c r="H740" s="5"/>
      <c r="I740" s="5"/>
      <c r="J740" s="5"/>
      <c r="K740" s="5"/>
      <c r="L740" s="14"/>
      <c r="M740" s="14"/>
      <c r="N740" s="14"/>
      <c r="O740" s="14"/>
    </row>
    <row r="741" spans="1:15" s="3" customFormat="1" ht="19.5" customHeight="1" x14ac:dyDescent="0.2">
      <c r="A741" s="37"/>
      <c r="B741" s="40"/>
      <c r="C741" s="13" t="s">
        <v>9</v>
      </c>
      <c r="D741" s="5">
        <f t="shared" ref="D741:D756" si="336">SUM(E741:O741)</f>
        <v>0</v>
      </c>
      <c r="E741" s="5"/>
      <c r="F741" s="5"/>
      <c r="G741" s="5"/>
      <c r="H741" s="5"/>
      <c r="I741" s="5"/>
      <c r="J741" s="5"/>
      <c r="K741" s="5"/>
      <c r="L741" s="14"/>
      <c r="M741" s="14"/>
      <c r="N741" s="14"/>
      <c r="O741" s="14"/>
    </row>
    <row r="742" spans="1:15" s="3" customFormat="1" ht="13.5" customHeight="1" x14ac:dyDescent="0.2">
      <c r="A742" s="35" t="s">
        <v>142</v>
      </c>
      <c r="B742" s="38" t="s">
        <v>75</v>
      </c>
      <c r="C742" s="14" t="s">
        <v>4</v>
      </c>
      <c r="D742" s="5">
        <f t="shared" si="336"/>
        <v>37</v>
      </c>
      <c r="E742" s="5">
        <f t="shared" ref="E742:O742" si="337">E743+E744+E745+E746</f>
        <v>37</v>
      </c>
      <c r="F742" s="5">
        <f t="shared" si="337"/>
        <v>0</v>
      </c>
      <c r="G742" s="5">
        <f t="shared" si="337"/>
        <v>0</v>
      </c>
      <c r="H742" s="5">
        <f t="shared" si="337"/>
        <v>0</v>
      </c>
      <c r="I742" s="5">
        <f t="shared" si="337"/>
        <v>0</v>
      </c>
      <c r="J742" s="5">
        <f t="shared" si="337"/>
        <v>0</v>
      </c>
      <c r="K742" s="5">
        <f t="shared" si="337"/>
        <v>0</v>
      </c>
      <c r="L742" s="5">
        <f t="shared" si="337"/>
        <v>0</v>
      </c>
      <c r="M742" s="5">
        <f t="shared" si="337"/>
        <v>0</v>
      </c>
      <c r="N742" s="5">
        <f t="shared" si="337"/>
        <v>0</v>
      </c>
      <c r="O742" s="5">
        <f t="shared" si="337"/>
        <v>0</v>
      </c>
    </row>
    <row r="743" spans="1:15" s="3" customFormat="1" ht="24" customHeight="1" x14ac:dyDescent="0.2">
      <c r="A743" s="36"/>
      <c r="B743" s="39"/>
      <c r="C743" s="14" t="s">
        <v>2</v>
      </c>
      <c r="D743" s="5">
        <f t="shared" si="336"/>
        <v>0</v>
      </c>
      <c r="E743" s="5"/>
      <c r="F743" s="5"/>
      <c r="G743" s="5"/>
      <c r="H743" s="5"/>
      <c r="I743" s="5"/>
      <c r="J743" s="5"/>
      <c r="K743" s="5"/>
      <c r="L743" s="14"/>
      <c r="M743" s="14"/>
      <c r="N743" s="14"/>
      <c r="O743" s="14"/>
    </row>
    <row r="744" spans="1:15" s="3" customFormat="1" ht="19.5" customHeight="1" x14ac:dyDescent="0.2">
      <c r="A744" s="36"/>
      <c r="B744" s="39"/>
      <c r="C744" s="13" t="s">
        <v>3</v>
      </c>
      <c r="D744" s="5">
        <f t="shared" si="336"/>
        <v>0</v>
      </c>
      <c r="E744" s="5"/>
      <c r="F744" s="5"/>
      <c r="G744" s="5"/>
      <c r="H744" s="5"/>
      <c r="I744" s="5"/>
      <c r="J744" s="5"/>
      <c r="K744" s="5"/>
      <c r="L744" s="14"/>
      <c r="M744" s="14"/>
      <c r="N744" s="14"/>
      <c r="O744" s="14"/>
    </row>
    <row r="745" spans="1:15" s="3" customFormat="1" ht="30.75" customHeight="1" x14ac:dyDescent="0.2">
      <c r="A745" s="36"/>
      <c r="B745" s="39"/>
      <c r="C745" s="13" t="s">
        <v>19</v>
      </c>
      <c r="D745" s="5">
        <f t="shared" si="336"/>
        <v>37</v>
      </c>
      <c r="E745" s="5">
        <v>37</v>
      </c>
      <c r="F745" s="5"/>
      <c r="G745" s="5"/>
      <c r="H745" s="5"/>
      <c r="I745" s="5"/>
      <c r="J745" s="5"/>
      <c r="K745" s="5"/>
      <c r="L745" s="14"/>
      <c r="M745" s="14"/>
      <c r="N745" s="14"/>
      <c r="O745" s="14"/>
    </row>
    <row r="746" spans="1:15" s="3" customFormat="1" ht="40.5" customHeight="1" x14ac:dyDescent="0.2">
      <c r="A746" s="37"/>
      <c r="B746" s="40"/>
      <c r="C746" s="13" t="s">
        <v>9</v>
      </c>
      <c r="D746" s="5">
        <f t="shared" si="336"/>
        <v>0</v>
      </c>
      <c r="E746" s="5"/>
      <c r="F746" s="5"/>
      <c r="G746" s="5"/>
      <c r="H746" s="5"/>
      <c r="I746" s="5"/>
      <c r="J746" s="5"/>
      <c r="K746" s="5"/>
      <c r="L746" s="14"/>
      <c r="M746" s="14"/>
      <c r="N746" s="14"/>
      <c r="O746" s="14"/>
    </row>
    <row r="747" spans="1:15" s="3" customFormat="1" ht="27.75" customHeight="1" x14ac:dyDescent="0.2">
      <c r="A747" s="41" t="s">
        <v>143</v>
      </c>
      <c r="B747" s="38" t="s">
        <v>63</v>
      </c>
      <c r="C747" s="14" t="s">
        <v>4</v>
      </c>
      <c r="D747" s="5">
        <f t="shared" si="336"/>
        <v>178</v>
      </c>
      <c r="E747" s="5">
        <f t="shared" ref="E747:O747" si="338">E748+E749+E750+E751</f>
        <v>178</v>
      </c>
      <c r="F747" s="5">
        <f t="shared" si="338"/>
        <v>0</v>
      </c>
      <c r="G747" s="5">
        <f t="shared" si="338"/>
        <v>0</v>
      </c>
      <c r="H747" s="5">
        <f t="shared" si="338"/>
        <v>0</v>
      </c>
      <c r="I747" s="5">
        <f t="shared" si="338"/>
        <v>0</v>
      </c>
      <c r="J747" s="5">
        <f t="shared" si="338"/>
        <v>0</v>
      </c>
      <c r="K747" s="5">
        <f t="shared" si="338"/>
        <v>0</v>
      </c>
      <c r="L747" s="5">
        <f t="shared" si="338"/>
        <v>0</v>
      </c>
      <c r="M747" s="5">
        <f t="shared" si="338"/>
        <v>0</v>
      </c>
      <c r="N747" s="5">
        <f t="shared" si="338"/>
        <v>0</v>
      </c>
      <c r="O747" s="5">
        <f t="shared" si="338"/>
        <v>0</v>
      </c>
    </row>
    <row r="748" spans="1:15" s="3" customFormat="1" ht="20.25" customHeight="1" x14ac:dyDescent="0.2">
      <c r="A748" s="42"/>
      <c r="B748" s="39"/>
      <c r="C748" s="14" t="s">
        <v>2</v>
      </c>
      <c r="D748" s="5">
        <f t="shared" si="336"/>
        <v>0</v>
      </c>
      <c r="E748" s="5"/>
      <c r="F748" s="5"/>
      <c r="G748" s="5"/>
      <c r="H748" s="5"/>
      <c r="I748" s="5"/>
      <c r="J748" s="5"/>
      <c r="K748" s="5"/>
      <c r="L748" s="14"/>
      <c r="M748" s="14"/>
      <c r="N748" s="14"/>
      <c r="O748" s="14"/>
    </row>
    <row r="749" spans="1:15" s="3" customFormat="1" ht="24" customHeight="1" x14ac:dyDescent="0.2">
      <c r="A749" s="42"/>
      <c r="B749" s="39"/>
      <c r="C749" s="13" t="s">
        <v>3</v>
      </c>
      <c r="D749" s="5">
        <f t="shared" si="336"/>
        <v>0</v>
      </c>
      <c r="E749" s="5"/>
      <c r="F749" s="5"/>
      <c r="G749" s="5"/>
      <c r="H749" s="5"/>
      <c r="I749" s="5"/>
      <c r="J749" s="5"/>
      <c r="K749" s="5"/>
      <c r="L749" s="14"/>
      <c r="M749" s="14"/>
      <c r="N749" s="14"/>
      <c r="O749" s="14"/>
    </row>
    <row r="750" spans="1:15" s="3" customFormat="1" ht="42.75" customHeight="1" x14ac:dyDescent="0.2">
      <c r="A750" s="42"/>
      <c r="B750" s="39"/>
      <c r="C750" s="13" t="s">
        <v>19</v>
      </c>
      <c r="D750" s="5">
        <f t="shared" si="336"/>
        <v>178</v>
      </c>
      <c r="E750" s="5">
        <v>178</v>
      </c>
      <c r="F750" s="5"/>
      <c r="G750" s="5"/>
      <c r="H750" s="5"/>
      <c r="I750" s="5"/>
      <c r="J750" s="5"/>
      <c r="K750" s="5"/>
      <c r="L750" s="14"/>
      <c r="M750" s="14"/>
      <c r="N750" s="14"/>
      <c r="O750" s="14"/>
    </row>
    <row r="751" spans="1:15" s="3" customFormat="1" ht="27" customHeight="1" x14ac:dyDescent="0.2">
      <c r="A751" s="43"/>
      <c r="B751" s="40"/>
      <c r="C751" s="13" t="s">
        <v>9</v>
      </c>
      <c r="D751" s="5">
        <f t="shared" si="336"/>
        <v>0</v>
      </c>
      <c r="E751" s="5"/>
      <c r="F751" s="5"/>
      <c r="G751" s="5"/>
      <c r="H751" s="5"/>
      <c r="I751" s="5"/>
      <c r="J751" s="5"/>
      <c r="K751" s="5"/>
      <c r="L751" s="14"/>
      <c r="M751" s="14"/>
      <c r="N751" s="14"/>
      <c r="O751" s="14"/>
    </row>
    <row r="752" spans="1:15" s="3" customFormat="1" ht="18" customHeight="1" x14ac:dyDescent="0.2">
      <c r="A752" s="35" t="s">
        <v>144</v>
      </c>
      <c r="B752" s="38" t="s">
        <v>44</v>
      </c>
      <c r="C752" s="14" t="s">
        <v>4</v>
      </c>
      <c r="D752" s="5">
        <f t="shared" si="336"/>
        <v>25</v>
      </c>
      <c r="E752" s="5">
        <f t="shared" ref="E752:O752" si="339">E753+E754+E755+E756</f>
        <v>25</v>
      </c>
      <c r="F752" s="5">
        <f t="shared" si="339"/>
        <v>0</v>
      </c>
      <c r="G752" s="5">
        <f t="shared" si="339"/>
        <v>0</v>
      </c>
      <c r="H752" s="5">
        <f t="shared" si="339"/>
        <v>0</v>
      </c>
      <c r="I752" s="5">
        <f t="shared" si="339"/>
        <v>0</v>
      </c>
      <c r="J752" s="5">
        <f t="shared" si="339"/>
        <v>0</v>
      </c>
      <c r="K752" s="5">
        <f t="shared" si="339"/>
        <v>0</v>
      </c>
      <c r="L752" s="5">
        <f t="shared" si="339"/>
        <v>0</v>
      </c>
      <c r="M752" s="5">
        <f t="shared" si="339"/>
        <v>0</v>
      </c>
      <c r="N752" s="5">
        <f t="shared" si="339"/>
        <v>0</v>
      </c>
      <c r="O752" s="5">
        <f t="shared" si="339"/>
        <v>0</v>
      </c>
    </row>
    <row r="753" spans="1:15" s="3" customFormat="1" ht="27.75" customHeight="1" x14ac:dyDescent="0.2">
      <c r="A753" s="36"/>
      <c r="B753" s="39"/>
      <c r="C753" s="14" t="s">
        <v>2</v>
      </c>
      <c r="D753" s="5">
        <f t="shared" si="336"/>
        <v>0</v>
      </c>
      <c r="E753" s="5"/>
      <c r="F753" s="5"/>
      <c r="G753" s="5"/>
      <c r="H753" s="5"/>
      <c r="I753" s="5"/>
      <c r="J753" s="5"/>
      <c r="K753" s="5"/>
      <c r="L753" s="14"/>
      <c r="M753" s="14"/>
      <c r="N753" s="14"/>
      <c r="O753" s="14"/>
    </row>
    <row r="754" spans="1:15" s="3" customFormat="1" ht="17.25" customHeight="1" x14ac:dyDescent="0.2">
      <c r="A754" s="36"/>
      <c r="B754" s="39"/>
      <c r="C754" s="13" t="s">
        <v>3</v>
      </c>
      <c r="D754" s="5">
        <f t="shared" si="336"/>
        <v>0</v>
      </c>
      <c r="E754" s="5"/>
      <c r="F754" s="5"/>
      <c r="G754" s="5"/>
      <c r="H754" s="5"/>
      <c r="I754" s="5"/>
      <c r="J754" s="5"/>
      <c r="K754" s="5"/>
      <c r="L754" s="14"/>
      <c r="M754" s="14"/>
      <c r="N754" s="14"/>
      <c r="O754" s="14"/>
    </row>
    <row r="755" spans="1:15" s="3" customFormat="1" ht="44.25" customHeight="1" x14ac:dyDescent="0.2">
      <c r="A755" s="36"/>
      <c r="B755" s="39"/>
      <c r="C755" s="13" t="s">
        <v>19</v>
      </c>
      <c r="D755" s="5">
        <f t="shared" si="336"/>
        <v>25</v>
      </c>
      <c r="E755" s="5">
        <v>25</v>
      </c>
      <c r="F755" s="5"/>
      <c r="G755" s="5"/>
      <c r="H755" s="5"/>
      <c r="I755" s="5"/>
      <c r="J755" s="5"/>
      <c r="K755" s="5"/>
      <c r="L755" s="14"/>
      <c r="M755" s="14"/>
      <c r="N755" s="14"/>
      <c r="O755" s="14"/>
    </row>
    <row r="756" spans="1:15" s="3" customFormat="1" ht="27.75" customHeight="1" x14ac:dyDescent="0.2">
      <c r="A756" s="37"/>
      <c r="B756" s="40"/>
      <c r="C756" s="13" t="s">
        <v>9</v>
      </c>
      <c r="D756" s="5">
        <f t="shared" si="336"/>
        <v>0</v>
      </c>
      <c r="E756" s="5"/>
      <c r="F756" s="5"/>
      <c r="G756" s="5"/>
      <c r="H756" s="5"/>
      <c r="I756" s="5"/>
      <c r="J756" s="5"/>
      <c r="K756" s="5"/>
      <c r="L756" s="14"/>
      <c r="M756" s="14"/>
      <c r="N756" s="14"/>
      <c r="O756" s="14"/>
    </row>
    <row r="757" spans="1:15" ht="29.25" customHeight="1" x14ac:dyDescent="0.2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</row>
    <row r="758" spans="1:15" ht="54.75" customHeight="1" x14ac:dyDescent="0.2">
      <c r="A758" s="67" t="s">
        <v>284</v>
      </c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</row>
    <row r="759" spans="1:15" ht="29.25" customHeight="1" x14ac:dyDescent="0.2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1:15" ht="61.5" customHeight="1" x14ac:dyDescent="0.2">
      <c r="A760" s="63" t="s">
        <v>306</v>
      </c>
      <c r="B760" s="63"/>
      <c r="C760" s="63"/>
      <c r="D760" s="63"/>
      <c r="E760" s="8"/>
      <c r="F760" s="8"/>
      <c r="G760" s="8"/>
      <c r="H760" s="8"/>
      <c r="I760" s="63" t="s">
        <v>307</v>
      </c>
      <c r="J760" s="63"/>
      <c r="K760" s="63"/>
    </row>
    <row r="761" spans="1:15" ht="42" customHeight="1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</row>
  </sheetData>
  <mergeCells count="314">
    <mergeCell ref="H2:O2"/>
    <mergeCell ref="G3:O3"/>
    <mergeCell ref="H1:O1"/>
    <mergeCell ref="A391:A395"/>
    <mergeCell ref="A386:A390"/>
    <mergeCell ref="A758:O758"/>
    <mergeCell ref="A281:A285"/>
    <mergeCell ref="B281:B285"/>
    <mergeCell ref="A492:A496"/>
    <mergeCell ref="B492:B496"/>
    <mergeCell ref="A472:A476"/>
    <mergeCell ref="B472:B476"/>
    <mergeCell ref="A477:A481"/>
    <mergeCell ref="B477:B481"/>
    <mergeCell ref="A482:A486"/>
    <mergeCell ref="B482:B486"/>
    <mergeCell ref="A487:A491"/>
    <mergeCell ref="B487:B491"/>
    <mergeCell ref="A427:A431"/>
    <mergeCell ref="B427:B431"/>
    <mergeCell ref="A432:A436"/>
    <mergeCell ref="B432:B436"/>
    <mergeCell ref="A437:A441"/>
    <mergeCell ref="B437:B441"/>
    <mergeCell ref="B467:B471"/>
    <mergeCell ref="A452:A456"/>
    <mergeCell ref="A376:A380"/>
    <mergeCell ref="B376:B380"/>
    <mergeCell ref="B371:B375"/>
    <mergeCell ref="A381:A385"/>
    <mergeCell ref="B381:B385"/>
    <mergeCell ref="A532:A536"/>
    <mergeCell ref="B512:B516"/>
    <mergeCell ref="A517:A521"/>
    <mergeCell ref="A467:A471"/>
    <mergeCell ref="A442:A446"/>
    <mergeCell ref="B442:B446"/>
    <mergeCell ref="A422:A426"/>
    <mergeCell ref="B422:B426"/>
    <mergeCell ref="A412:A416"/>
    <mergeCell ref="B412:B416"/>
    <mergeCell ref="B522:B526"/>
    <mergeCell ref="A396:A400"/>
    <mergeCell ref="B396:B400"/>
    <mergeCell ref="A401:A405"/>
    <mergeCell ref="B401:B405"/>
    <mergeCell ref="A497:A501"/>
    <mergeCell ref="B386:B390"/>
    <mergeCell ref="B391:B395"/>
    <mergeCell ref="A502:A506"/>
    <mergeCell ref="A406:A410"/>
    <mergeCell ref="B406:B410"/>
    <mergeCell ref="B502:B506"/>
    <mergeCell ref="B447:B451"/>
    <mergeCell ref="A552:A556"/>
    <mergeCell ref="B517:B521"/>
    <mergeCell ref="A607:A611"/>
    <mergeCell ref="B607:B611"/>
    <mergeCell ref="A457:A461"/>
    <mergeCell ref="B457:B461"/>
    <mergeCell ref="A417:A421"/>
    <mergeCell ref="B417:B421"/>
    <mergeCell ref="B507:B511"/>
    <mergeCell ref="A512:A516"/>
    <mergeCell ref="A507:A511"/>
    <mergeCell ref="A547:A551"/>
    <mergeCell ref="B547:B551"/>
    <mergeCell ref="B497:B501"/>
    <mergeCell ref="A542:A546"/>
    <mergeCell ref="B452:B456"/>
    <mergeCell ref="A447:A451"/>
    <mergeCell ref="A462:A466"/>
    <mergeCell ref="B462:B466"/>
    <mergeCell ref="A662:A666"/>
    <mergeCell ref="A657:A661"/>
    <mergeCell ref="A577:A581"/>
    <mergeCell ref="B532:B536"/>
    <mergeCell ref="A522:A526"/>
    <mergeCell ref="A557:A561"/>
    <mergeCell ref="B557:B561"/>
    <mergeCell ref="A562:A566"/>
    <mergeCell ref="B562:B566"/>
    <mergeCell ref="A572:A576"/>
    <mergeCell ref="B572:B576"/>
    <mergeCell ref="A567:A571"/>
    <mergeCell ref="B567:B571"/>
    <mergeCell ref="B592:B596"/>
    <mergeCell ref="A592:A596"/>
    <mergeCell ref="A602:A606"/>
    <mergeCell ref="B602:B606"/>
    <mergeCell ref="B637:B641"/>
    <mergeCell ref="A627:A631"/>
    <mergeCell ref="B627:B631"/>
    <mergeCell ref="A637:A641"/>
    <mergeCell ref="A622:A626"/>
    <mergeCell ref="B622:B626"/>
    <mergeCell ref="B652:B656"/>
    <mergeCell ref="B662:B666"/>
    <mergeCell ref="A687:A691"/>
    <mergeCell ref="B687:B691"/>
    <mergeCell ref="A761:K761"/>
    <mergeCell ref="A717:A721"/>
    <mergeCell ref="B717:B721"/>
    <mergeCell ref="A747:A751"/>
    <mergeCell ref="B747:B751"/>
    <mergeCell ref="A732:A736"/>
    <mergeCell ref="B732:B736"/>
    <mergeCell ref="B742:B746"/>
    <mergeCell ref="B752:B756"/>
    <mergeCell ref="A752:A756"/>
    <mergeCell ref="I760:K760"/>
    <mergeCell ref="A757:K757"/>
    <mergeCell ref="A742:A746"/>
    <mergeCell ref="B737:B741"/>
    <mergeCell ref="A737:A741"/>
    <mergeCell ref="A760:D760"/>
    <mergeCell ref="A652:A656"/>
    <mergeCell ref="B577:B581"/>
    <mergeCell ref="A642:A646"/>
    <mergeCell ref="B537:B541"/>
    <mergeCell ref="A712:A716"/>
    <mergeCell ref="B712:B716"/>
    <mergeCell ref="A727:A731"/>
    <mergeCell ref="B647:B651"/>
    <mergeCell ref="A647:A651"/>
    <mergeCell ref="A707:A711"/>
    <mergeCell ref="B707:B711"/>
    <mergeCell ref="A702:A706"/>
    <mergeCell ref="B702:B706"/>
    <mergeCell ref="A722:A726"/>
    <mergeCell ref="B727:B731"/>
    <mergeCell ref="A682:A686"/>
    <mergeCell ref="B682:B686"/>
    <mergeCell ref="B667:B671"/>
    <mergeCell ref="A667:A671"/>
    <mergeCell ref="B672:B676"/>
    <mergeCell ref="A672:A676"/>
    <mergeCell ref="B692:B696"/>
    <mergeCell ref="A697:A701"/>
    <mergeCell ref="B697:B701"/>
    <mergeCell ref="B722:B726"/>
    <mergeCell ref="A366:A370"/>
    <mergeCell ref="A331:A335"/>
    <mergeCell ref="B336:B340"/>
    <mergeCell ref="A336:A340"/>
    <mergeCell ref="B632:B636"/>
    <mergeCell ref="A692:A696"/>
    <mergeCell ref="A587:A591"/>
    <mergeCell ref="B587:B591"/>
    <mergeCell ref="B597:B601"/>
    <mergeCell ref="B642:B646"/>
    <mergeCell ref="A632:A636"/>
    <mergeCell ref="B527:B531"/>
    <mergeCell ref="A527:A531"/>
    <mergeCell ref="B677:B681"/>
    <mergeCell ref="A677:A681"/>
    <mergeCell ref="B657:B661"/>
    <mergeCell ref="B617:B621"/>
    <mergeCell ref="A582:A586"/>
    <mergeCell ref="B582:B586"/>
    <mergeCell ref="A597:A601"/>
    <mergeCell ref="A617:A621"/>
    <mergeCell ref="A612:A616"/>
    <mergeCell ref="B612:B616"/>
    <mergeCell ref="B552:B556"/>
    <mergeCell ref="A211:A215"/>
    <mergeCell ref="A136:A140"/>
    <mergeCell ref="B136:B140"/>
    <mergeCell ref="A176:A180"/>
    <mergeCell ref="B176:B180"/>
    <mergeCell ref="A371:A375"/>
    <mergeCell ref="B542:B546"/>
    <mergeCell ref="A341:A345"/>
    <mergeCell ref="A537:A541"/>
    <mergeCell ref="A326:A330"/>
    <mergeCell ref="A291:A295"/>
    <mergeCell ref="A296:A300"/>
    <mergeCell ref="A301:A305"/>
    <mergeCell ref="A306:A310"/>
    <mergeCell ref="B301:B305"/>
    <mergeCell ref="B331:B335"/>
    <mergeCell ref="B326:B330"/>
    <mergeCell ref="A316:A320"/>
    <mergeCell ref="B316:B320"/>
    <mergeCell ref="A321:A325"/>
    <mergeCell ref="B366:B370"/>
    <mergeCell ref="B311:B315"/>
    <mergeCell ref="B291:B295"/>
    <mergeCell ref="B296:B300"/>
    <mergeCell ref="A181:A185"/>
    <mergeCell ref="B181:B185"/>
    <mergeCell ref="B196:B200"/>
    <mergeCell ref="B226:B230"/>
    <mergeCell ref="A206:A210"/>
    <mergeCell ref="A226:A230"/>
    <mergeCell ref="A186:A190"/>
    <mergeCell ref="B356:B360"/>
    <mergeCell ref="A351:A355"/>
    <mergeCell ref="B351:B355"/>
    <mergeCell ref="A356:A360"/>
    <mergeCell ref="B266:B270"/>
    <mergeCell ref="A271:A275"/>
    <mergeCell ref="B271:B275"/>
    <mergeCell ref="A201:A205"/>
    <mergeCell ref="B201:B205"/>
    <mergeCell ref="B186:B190"/>
    <mergeCell ref="A191:A195"/>
    <mergeCell ref="B191:B195"/>
    <mergeCell ref="A196:A200"/>
    <mergeCell ref="B206:B210"/>
    <mergeCell ref="A216:A220"/>
    <mergeCell ref="B216:B220"/>
    <mergeCell ref="B211:B215"/>
    <mergeCell ref="B361:B365"/>
    <mergeCell ref="A361:A365"/>
    <mergeCell ref="B286:B290"/>
    <mergeCell ref="A346:A350"/>
    <mergeCell ref="B346:B350"/>
    <mergeCell ref="A311:A315"/>
    <mergeCell ref="B306:B310"/>
    <mergeCell ref="A286:A290"/>
    <mergeCell ref="B321:B325"/>
    <mergeCell ref="B341:B345"/>
    <mergeCell ref="B106:B110"/>
    <mergeCell ref="A86:A90"/>
    <mergeCell ref="B86:B90"/>
    <mergeCell ref="A151:A155"/>
    <mergeCell ref="B151:B155"/>
    <mergeCell ref="B161:B165"/>
    <mergeCell ref="A161:A165"/>
    <mergeCell ref="A166:A170"/>
    <mergeCell ref="B166:B170"/>
    <mergeCell ref="A111:A115"/>
    <mergeCell ref="B111:B115"/>
    <mergeCell ref="A116:A120"/>
    <mergeCell ref="B116:B120"/>
    <mergeCell ref="A121:A125"/>
    <mergeCell ref="B121:B125"/>
    <mergeCell ref="A126:A130"/>
    <mergeCell ref="B126:B130"/>
    <mergeCell ref="A131:A135"/>
    <mergeCell ref="B131:B135"/>
    <mergeCell ref="D10:O10"/>
    <mergeCell ref="A12:A16"/>
    <mergeCell ref="B12:B16"/>
    <mergeCell ref="A8:O8"/>
    <mergeCell ref="F5:O5"/>
    <mergeCell ref="F6:O6"/>
    <mergeCell ref="A69:A73"/>
    <mergeCell ref="B69:B73"/>
    <mergeCell ref="A79:A80"/>
    <mergeCell ref="B79:B80"/>
    <mergeCell ref="A74:A78"/>
    <mergeCell ref="B74:B78"/>
    <mergeCell ref="A59:A63"/>
    <mergeCell ref="B59:B63"/>
    <mergeCell ref="A64:A68"/>
    <mergeCell ref="B64:B68"/>
    <mergeCell ref="A10:A11"/>
    <mergeCell ref="B10:B11"/>
    <mergeCell ref="C10:C11"/>
    <mergeCell ref="B18:B22"/>
    <mergeCell ref="A29:A33"/>
    <mergeCell ref="A44:A48"/>
    <mergeCell ref="B44:B48"/>
    <mergeCell ref="A24:A28"/>
    <mergeCell ref="B39:B43"/>
    <mergeCell ref="A276:A280"/>
    <mergeCell ref="B276:B280"/>
    <mergeCell ref="A266:A270"/>
    <mergeCell ref="B221:B225"/>
    <mergeCell ref="A221:A225"/>
    <mergeCell ref="B256:B260"/>
    <mergeCell ref="A231:A235"/>
    <mergeCell ref="B231:B235"/>
    <mergeCell ref="A236:A240"/>
    <mergeCell ref="B236:B240"/>
    <mergeCell ref="A241:A245"/>
    <mergeCell ref="B241:B245"/>
    <mergeCell ref="A81:A85"/>
    <mergeCell ref="B81:B85"/>
    <mergeCell ref="A171:A175"/>
    <mergeCell ref="B171:B175"/>
    <mergeCell ref="A96:A100"/>
    <mergeCell ref="B96:B100"/>
    <mergeCell ref="A156:A160"/>
    <mergeCell ref="B156:B160"/>
    <mergeCell ref="A101:A105"/>
    <mergeCell ref="B101:B105"/>
    <mergeCell ref="A106:A110"/>
    <mergeCell ref="I4:O4"/>
    <mergeCell ref="A141:A145"/>
    <mergeCell ref="B141:B145"/>
    <mergeCell ref="A146:A150"/>
    <mergeCell ref="B146:B150"/>
    <mergeCell ref="A261:A265"/>
    <mergeCell ref="B261:B265"/>
    <mergeCell ref="A246:A250"/>
    <mergeCell ref="B246:B250"/>
    <mergeCell ref="A251:A255"/>
    <mergeCell ref="B251:B255"/>
    <mergeCell ref="A256:A260"/>
    <mergeCell ref="A18:A22"/>
    <mergeCell ref="B29:B33"/>
    <mergeCell ref="A91:A95"/>
    <mergeCell ref="B91:B95"/>
    <mergeCell ref="A39:A43"/>
    <mergeCell ref="A49:A53"/>
    <mergeCell ref="B49:B53"/>
    <mergeCell ref="A54:A58"/>
    <mergeCell ref="B54:B58"/>
    <mergeCell ref="B24:B28"/>
    <mergeCell ref="A34:A38"/>
    <mergeCell ref="B34:B38"/>
  </mergeCells>
  <phoneticPr fontId="9" type="noConversion"/>
  <printOptions horizontalCentered="1"/>
  <pageMargins left="0.78740157480314965" right="0.39370078740157483" top="1.3779527559055118" bottom="0.39370078740157483" header="0.31496062992125984" footer="0.31496062992125984"/>
  <pageSetup paperSize="9" scale="55" fitToHeight="25" orientation="landscape" useFirstPageNumber="1" r:id="rId1"/>
  <headerFooter differentFirst="1" scaleWithDoc="0" alignWithMargins="0">
    <oddHeader>&amp;C&amp;P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3</vt:lpstr>
      <vt:lpstr>'Приложение № 3'!Заголовки_для_печати</vt:lpstr>
      <vt:lpstr>'Приложение №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enshulgina</cp:lastModifiedBy>
  <cp:lastPrinted>2019-12-20T08:47:44Z</cp:lastPrinted>
  <dcterms:created xsi:type="dcterms:W3CDTF">2005-05-11T09:34:44Z</dcterms:created>
  <dcterms:modified xsi:type="dcterms:W3CDTF">2019-12-26T09:12:52Z</dcterms:modified>
</cp:coreProperties>
</file>