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19110" windowHeight="13395"/>
  </bookViews>
  <sheets>
    <sheet name="Свод" sheetId="5" r:id="rId1"/>
    <sheet name="экономия" sheetId="6" r:id="rId2"/>
    <sheet name="пешков" sheetId="7" r:id="rId3"/>
  </sheets>
  <definedNames>
    <definedName name="_xlnm.Print_Titles" localSheetId="0">Свод!$16:$16</definedName>
    <definedName name="_xlnm.Print_Area" localSheetId="0">Свод!$A$1:$K$178</definedName>
  </definedNames>
  <calcPr calcId="145621"/>
</workbook>
</file>

<file path=xl/calcChain.xml><?xml version="1.0" encoding="utf-8"?>
<calcChain xmlns="http://schemas.openxmlformats.org/spreadsheetml/2006/main">
  <c r="E128" i="5" l="1"/>
  <c r="F128" i="5"/>
  <c r="G128" i="5"/>
  <c r="H128" i="5"/>
  <c r="I128" i="5"/>
  <c r="J128" i="5"/>
  <c r="K128" i="5"/>
  <c r="D127" i="5"/>
  <c r="C127" i="5" s="1"/>
  <c r="D112" i="5"/>
  <c r="C112" i="5" s="1"/>
  <c r="H138" i="5" l="1"/>
  <c r="I138" i="5"/>
  <c r="J138" i="5"/>
  <c r="K138" i="5"/>
  <c r="I21" i="7"/>
  <c r="I19" i="7"/>
  <c r="I17" i="7"/>
  <c r="I15" i="7"/>
  <c r="H22" i="7"/>
  <c r="H12" i="7"/>
  <c r="H6" i="7"/>
  <c r="H7" i="7"/>
  <c r="H8" i="7"/>
  <c r="H9" i="7"/>
  <c r="H10" i="7"/>
  <c r="H11" i="7"/>
  <c r="H13" i="7"/>
  <c r="H14" i="7"/>
  <c r="H15" i="7"/>
  <c r="H16" i="7"/>
  <c r="H17" i="7"/>
  <c r="H18" i="7"/>
  <c r="H19" i="7"/>
  <c r="H20" i="7"/>
  <c r="H21" i="7"/>
  <c r="H5" i="7"/>
  <c r="E22" i="7"/>
  <c r="F22" i="7"/>
  <c r="G22" i="7"/>
  <c r="D22" i="7"/>
  <c r="E12" i="7"/>
  <c r="F12" i="7"/>
  <c r="G12" i="7"/>
  <c r="D11" i="7"/>
  <c r="D10" i="7"/>
  <c r="D9" i="7"/>
  <c r="D8" i="7"/>
  <c r="D7" i="7"/>
  <c r="D6" i="7"/>
  <c r="D5" i="7"/>
  <c r="G146" i="5"/>
  <c r="F146" i="5"/>
  <c r="D12" i="7" l="1"/>
  <c r="D24" i="7" s="1"/>
  <c r="D131" i="5" l="1"/>
  <c r="C131" i="5" s="1"/>
  <c r="D133" i="5"/>
  <c r="C133" i="5" s="1"/>
  <c r="D134" i="5"/>
  <c r="C134" i="5" s="1"/>
  <c r="D135" i="5"/>
  <c r="C135" i="5" s="1"/>
  <c r="D136" i="5"/>
  <c r="C136" i="5" s="1"/>
  <c r="D130" i="5"/>
  <c r="C130" i="5" s="1"/>
  <c r="H66" i="5" l="1"/>
  <c r="D66" i="5"/>
  <c r="G104" i="5" l="1"/>
  <c r="E104" i="5"/>
  <c r="L123" i="5"/>
  <c r="M123" i="5" s="1"/>
  <c r="D32" i="5"/>
  <c r="C66" i="5"/>
  <c r="F104" i="5"/>
  <c r="N123" i="5" l="1"/>
  <c r="H48" i="5"/>
  <c r="D48" i="5"/>
  <c r="O123" i="5" l="1"/>
  <c r="C48" i="5"/>
  <c r="L62" i="5" s="1"/>
  <c r="D104" i="5" l="1"/>
  <c r="H104" i="5"/>
  <c r="C104" i="5" l="1"/>
  <c r="D125" i="5"/>
  <c r="E115" i="5" l="1"/>
  <c r="G115" i="5" l="1"/>
  <c r="H145" i="5" l="1"/>
  <c r="G121" i="5"/>
  <c r="H146" i="5" s="1"/>
  <c r="I146" i="5" s="1"/>
  <c r="G83" i="5"/>
  <c r="G64" i="5"/>
  <c r="H29" i="5"/>
  <c r="H28" i="5"/>
  <c r="E30" i="5"/>
  <c r="F30" i="5"/>
  <c r="G30" i="5"/>
  <c r="I30" i="5"/>
  <c r="J30" i="5"/>
  <c r="K30" i="5"/>
  <c r="H45" i="5"/>
  <c r="D45" i="5"/>
  <c r="E46" i="5"/>
  <c r="F46" i="5"/>
  <c r="G46" i="5"/>
  <c r="I46" i="5"/>
  <c r="J46" i="5"/>
  <c r="K46" i="5"/>
  <c r="D63" i="5"/>
  <c r="H63" i="5"/>
  <c r="E64" i="5"/>
  <c r="F64" i="5"/>
  <c r="I64" i="5"/>
  <c r="J64" i="5"/>
  <c r="K64" i="5"/>
  <c r="E83" i="5"/>
  <c r="F83" i="5"/>
  <c r="I83" i="5"/>
  <c r="J83" i="5"/>
  <c r="K83" i="5"/>
  <c r="H101" i="5"/>
  <c r="D101" i="5"/>
  <c r="E102" i="5"/>
  <c r="F102" i="5"/>
  <c r="G102" i="5"/>
  <c r="I102" i="5"/>
  <c r="J102" i="5"/>
  <c r="K102" i="5"/>
  <c r="E114" i="5"/>
  <c r="F114" i="5"/>
  <c r="G114" i="5"/>
  <c r="I114" i="5"/>
  <c r="J114" i="5"/>
  <c r="K114" i="5"/>
  <c r="D29" i="5"/>
  <c r="O28" i="5" l="1"/>
  <c r="D64" i="5"/>
  <c r="C63" i="5"/>
  <c r="C64" i="5" s="1"/>
  <c r="M61" i="5"/>
  <c r="N82" i="5"/>
  <c r="O110" i="5"/>
  <c r="O43" i="5"/>
  <c r="O61" i="5"/>
  <c r="O99" i="5"/>
  <c r="C29" i="5"/>
  <c r="C45" i="5"/>
  <c r="H64" i="5"/>
  <c r="C101" i="5"/>
  <c r="D113" i="5"/>
  <c r="C113" i="5" s="1"/>
  <c r="F115" i="5" l="1"/>
  <c r="F121" i="5" l="1"/>
  <c r="F137" i="5" s="1"/>
  <c r="F138" i="5" s="1"/>
  <c r="G148" i="5" s="1"/>
  <c r="G151" i="5" s="1"/>
  <c r="H32" i="5"/>
  <c r="H46" i="5" s="1"/>
  <c r="H19" i="5"/>
  <c r="H30" i="5" s="1"/>
  <c r="D19" i="5"/>
  <c r="C19" i="5" l="1"/>
  <c r="E121" i="5" l="1"/>
  <c r="C32" i="5"/>
  <c r="H148" i="5" l="1"/>
  <c r="H151" i="5" s="1"/>
  <c r="E137" i="5"/>
  <c r="E138" i="5" s="1"/>
  <c r="F148" i="5" s="1"/>
  <c r="F151" i="5" s="1"/>
  <c r="F152" i="5" s="1"/>
  <c r="D115" i="5"/>
  <c r="L117" i="5" l="1"/>
  <c r="L118" i="5" s="1"/>
  <c r="C121" i="5"/>
  <c r="O118" i="5"/>
  <c r="M116" i="5"/>
  <c r="L116" i="5"/>
  <c r="N116" i="5"/>
  <c r="M117" i="5" l="1"/>
  <c r="M118" i="5" s="1"/>
  <c r="N117" i="5"/>
  <c r="D126" i="5"/>
  <c r="D128" i="5" s="1"/>
  <c r="C125" i="5"/>
  <c r="N118" i="5" l="1"/>
  <c r="O117" i="5"/>
  <c r="C126" i="5"/>
  <c r="C128" i="5" s="1"/>
  <c r="D44" i="5"/>
  <c r="C44" i="5" l="1"/>
  <c r="C46" i="5" s="1"/>
  <c r="D46" i="5"/>
  <c r="D28" i="5"/>
  <c r="D30" i="5" s="1"/>
  <c r="C28" i="5" l="1"/>
  <c r="C30" i="5" s="1"/>
  <c r="N28" i="5" l="1"/>
  <c r="C10" i="6" l="1"/>
  <c r="B9" i="6"/>
  <c r="B8" i="6"/>
  <c r="B7" i="6"/>
  <c r="B6" i="6"/>
  <c r="B5" i="6"/>
  <c r="B4" i="6"/>
  <c r="H112" i="5" l="1"/>
  <c r="H114" i="5" s="1"/>
  <c r="D114" i="5"/>
  <c r="H100" i="5"/>
  <c r="H102" i="5" s="1"/>
  <c r="D100" i="5"/>
  <c r="D102" i="5" s="1"/>
  <c r="H81" i="5"/>
  <c r="H82" i="5"/>
  <c r="D81" i="5"/>
  <c r="D82" i="5"/>
  <c r="D83" i="5" l="1"/>
  <c r="H83" i="5"/>
  <c r="C81" i="5"/>
  <c r="C82" i="5"/>
  <c r="C114" i="5"/>
  <c r="D6" i="6"/>
  <c r="C100" i="5"/>
  <c r="C102" i="5" s="1"/>
  <c r="M82" i="5"/>
  <c r="C83" i="5" l="1"/>
  <c r="C117" i="5" s="1"/>
  <c r="E6" i="6"/>
  <c r="M28" i="5" l="1"/>
  <c r="G120" i="5"/>
  <c r="O82" i="5" l="1"/>
  <c r="P82" i="5" s="1"/>
  <c r="L83" i="5"/>
  <c r="N72" i="5" l="1"/>
  <c r="D7" i="6"/>
  <c r="E7" i="6" s="1"/>
  <c r="O83" i="5"/>
  <c r="O81" i="5" s="1"/>
  <c r="L100" i="5"/>
  <c r="D8" i="6" s="1"/>
  <c r="E8" i="6" s="1"/>
  <c r="I117" i="5"/>
  <c r="I139" i="5" s="1"/>
  <c r="J117" i="5"/>
  <c r="J139" i="5" s="1"/>
  <c r="N83" i="5" l="1"/>
  <c r="N91" i="5"/>
  <c r="M83" i="5"/>
  <c r="M81" i="5" s="1"/>
  <c r="N99" i="5"/>
  <c r="M99" i="5"/>
  <c r="O100" i="5"/>
  <c r="N110" i="5"/>
  <c r="M110" i="5"/>
  <c r="L111" i="5"/>
  <c r="D9" i="6" s="1"/>
  <c r="E9" i="6" s="1"/>
  <c r="N61" i="5"/>
  <c r="P61" i="5" s="1"/>
  <c r="N54" i="5"/>
  <c r="P110" i="5" l="1"/>
  <c r="P99" i="5"/>
  <c r="P83" i="5"/>
  <c r="Q82" i="5" s="1"/>
  <c r="O111" i="5"/>
  <c r="N106" i="5"/>
  <c r="N81" i="5"/>
  <c r="O98" i="5"/>
  <c r="N100" i="5"/>
  <c r="N98" i="5" s="1"/>
  <c r="M100" i="5"/>
  <c r="O62" i="5"/>
  <c r="M62" i="5" l="1"/>
  <c r="O109" i="5"/>
  <c r="Q83" i="5"/>
  <c r="N111" i="5"/>
  <c r="N109" i="5" s="1"/>
  <c r="M111" i="5"/>
  <c r="M109" i="5" s="1"/>
  <c r="N62" i="5"/>
  <c r="N60" i="5" s="1"/>
  <c r="O60" i="5"/>
  <c r="P100" i="5"/>
  <c r="M98" i="5"/>
  <c r="P62" i="5" l="1"/>
  <c r="Q61" i="5" s="1"/>
  <c r="P111" i="5"/>
  <c r="Q111" i="5" s="1"/>
  <c r="Q100" i="5"/>
  <c r="Q99" i="5"/>
  <c r="M60" i="5"/>
  <c r="Q62" i="5" l="1"/>
  <c r="D117" i="5"/>
  <c r="L44" i="5"/>
  <c r="D5" i="6" s="1"/>
  <c r="E5" i="6" s="1"/>
  <c r="G117" i="5"/>
  <c r="O44" i="5" l="1"/>
  <c r="M44" i="5" s="1"/>
  <c r="N36" i="5"/>
  <c r="N44" i="5" l="1"/>
  <c r="P44" i="5" s="1"/>
  <c r="Q44" i="5" s="1"/>
  <c r="O42" i="5"/>
  <c r="N43" i="5"/>
  <c r="F117" i="5"/>
  <c r="F139" i="5" s="1"/>
  <c r="M43" i="5"/>
  <c r="E117" i="5"/>
  <c r="E139" i="5" s="1"/>
  <c r="F141" i="5" s="1"/>
  <c r="G141" i="5" l="1"/>
  <c r="G144" i="5" s="1"/>
  <c r="F144" i="5"/>
  <c r="N177" i="5"/>
  <c r="M42" i="5"/>
  <c r="N42" i="5"/>
  <c r="M177" i="5" l="1"/>
  <c r="K117" i="5"/>
  <c r="K139" i="5" s="1"/>
  <c r="H117" i="5"/>
  <c r="H139" i="5" s="1"/>
  <c r="L30" i="5"/>
  <c r="D4" i="6" s="1"/>
  <c r="E4" i="6" l="1"/>
  <c r="E10" i="6" s="1"/>
  <c r="D10" i="6"/>
  <c r="N22" i="5"/>
  <c r="O30" i="5"/>
  <c r="P28" i="5" l="1"/>
  <c r="O27" i="5"/>
  <c r="M30" i="5"/>
  <c r="M27" i="5" s="1"/>
  <c r="N30" i="5"/>
  <c r="N27" i="5" s="1"/>
  <c r="L177" i="5" l="1"/>
  <c r="P30" i="5"/>
  <c r="D132" i="5"/>
  <c r="C132" i="5" s="1"/>
  <c r="C137" i="5" s="1"/>
  <c r="G137" i="5"/>
  <c r="G138" i="5" s="1"/>
  <c r="G139" i="5" s="1"/>
  <c r="C138" i="5" l="1"/>
  <c r="C139" i="5" s="1"/>
  <c r="D137" i="5"/>
  <c r="D138" i="5" s="1"/>
  <c r="D139" i="5" s="1"/>
</calcChain>
</file>

<file path=xl/sharedStrings.xml><?xml version="1.0" encoding="utf-8"?>
<sst xmlns="http://schemas.openxmlformats.org/spreadsheetml/2006/main" count="246" uniqueCount="171">
  <si>
    <t>№ пп</t>
  </si>
  <si>
    <t>Наименование глав, объектов, работ и затрат</t>
  </si>
  <si>
    <t>Благоустройство 0503</t>
  </si>
  <si>
    <t>Общая сметная стоимость  строительных работ (включая НДС),  руб.</t>
  </si>
  <si>
    <t>строительных работ (включая НДС) ,руб.</t>
  </si>
  <si>
    <t>средства федерального бюджета,  руб.</t>
  </si>
  <si>
    <t>средства областного бюджета, руб.</t>
  </si>
  <si>
    <t>средства местного бюджета городского округа г.Воронеж, руб.</t>
  </si>
  <si>
    <t>строительных работ (включая НДС) , руб.</t>
  </si>
  <si>
    <t>средства федерального бюджета, руб.</t>
  </si>
  <si>
    <t>городского округа город Воронеж</t>
  </si>
  <si>
    <t>Дорожное хозяйство 0409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</si>
  <si>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</si>
  <si>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</si>
  <si>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</si>
  <si>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3</t>
  </si>
  <si>
    <t>5</t>
  </si>
  <si>
    <t>7</t>
  </si>
  <si>
    <t>9</t>
  </si>
  <si>
    <t>11</t>
  </si>
  <si>
    <t>ул. Электровозная, д. 8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</si>
  <si>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</si>
  <si>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</si>
  <si>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</si>
  <si>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</si>
  <si>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</si>
  <si>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</si>
  <si>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</si>
  <si>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</si>
  <si>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Проведение проверки достоверности сметной стоимости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</si>
  <si>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</si>
  <si>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</si>
  <si>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</si>
  <si>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</si>
  <si>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</si>
  <si>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 xml:space="preserve">ассигнований бюджета городского округа город Воронеж на 2019 год на проведение мероприятий </t>
  </si>
  <si>
    <t>Левобережный район</t>
  </si>
  <si>
    <t>ул. Волго-Донская, д. 42</t>
  </si>
  <si>
    <t>ул. Баррикадная, д. 13</t>
  </si>
  <si>
    <t>Спортивная набережная, д. 19</t>
  </si>
  <si>
    <t>ул. Небольсина, д. 9</t>
  </si>
  <si>
    <t>ул. Туполева, д. 23</t>
  </si>
  <si>
    <t>ул. Циолковского, д. 13, ул. Ленинградская, д. 55</t>
  </si>
  <si>
    <t>ул. Туполева, д. 12</t>
  </si>
  <si>
    <t>ул. Туполева, д. 25</t>
  </si>
  <si>
    <t>ул. Беляевой, д. 3</t>
  </si>
  <si>
    <t>ул. Новосибирская, д. 28</t>
  </si>
  <si>
    <t>ул. Новосибирская, д. 45</t>
  </si>
  <si>
    <t>ул. Новосибирская, д. 41</t>
  </si>
  <si>
    <t>ул. Новосибирская, д. 35, 37</t>
  </si>
  <si>
    <t>ул. Новосибирская, д. 31</t>
  </si>
  <si>
    <t>ул. Волгоградская, д. 51</t>
  </si>
  <si>
    <t>Итого по Левобережному району</t>
  </si>
  <si>
    <t>Ленинский район</t>
  </si>
  <si>
    <t>ул. Кропоткина, д. 3</t>
  </si>
  <si>
    <t>ул. Войкова, д. 17</t>
  </si>
  <si>
    <t>ул. 20-летия Октября, д. 50</t>
  </si>
  <si>
    <t>ул. Ворошилова, д. 2, 4</t>
  </si>
  <si>
    <t>ул. Куцыгина, д. 35</t>
  </si>
  <si>
    <t>ул. Куколкина, д. 5а</t>
  </si>
  <si>
    <t>ул. Моисеева, д. 15а, 15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</si>
  <si>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</si>
  <si>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</si>
  <si>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</si>
  <si>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</si>
  <si>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</si>
  <si>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</si>
  <si>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Куцыгина, д.  21</t>
  </si>
  <si>
    <t>ул. Чапаева, д. 44</t>
  </si>
  <si>
    <t>Итого по Ленинскому району</t>
  </si>
  <si>
    <t>Оформление кадастровых справок</t>
  </si>
  <si>
    <t>Советский район</t>
  </si>
  <si>
    <t>Итого по Советскому району</t>
  </si>
  <si>
    <t>ул. Студенческая, д. 31</t>
  </si>
  <si>
    <t>ул. Тимирязева, д. 12б</t>
  </si>
  <si>
    <t>ул. Березовая роща, д. 20</t>
  </si>
  <si>
    <t>ул. Плехановская, д. 20</t>
  </si>
  <si>
    <t>ул. Ломоносова,  д. 114/7</t>
  </si>
  <si>
    <t>ул. Ломоносова, д. 114/8</t>
  </si>
  <si>
    <t>пр-кт Революции, д. 5</t>
  </si>
  <si>
    <t>ул. Мира, д. 3а</t>
  </si>
  <si>
    <t>Центральный район</t>
  </si>
  <si>
    <t>Итого по Центральному району</t>
  </si>
  <si>
    <t>Итого благоустройство дворовых территорий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</si>
  <si>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</si>
  <si>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</si>
  <si>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Бульвар Индустриальный</t>
  </si>
  <si>
    <t>Управление строительной политики</t>
  </si>
  <si>
    <t>1</t>
  </si>
  <si>
    <t>2</t>
  </si>
  <si>
    <t>4</t>
  </si>
  <si>
    <t>6</t>
  </si>
  <si>
    <t>8</t>
  </si>
  <si>
    <t>10</t>
  </si>
  <si>
    <t>12</t>
  </si>
  <si>
    <t>всего</t>
  </si>
  <si>
    <t>федеральный</t>
  </si>
  <si>
    <t>областной</t>
  </si>
  <si>
    <t>местный</t>
  </si>
  <si>
    <t>проверка</t>
  </si>
  <si>
    <t>муниц</t>
  </si>
  <si>
    <t>федералный</t>
  </si>
  <si>
    <t>муниципальный</t>
  </si>
  <si>
    <t>лимиты на 2019</t>
  </si>
  <si>
    <t>местный бюджет на экспертизу</t>
  </si>
  <si>
    <t>постановление</t>
  </si>
  <si>
    <t>экономия</t>
  </si>
  <si>
    <t>остаток местного по экспертизе</t>
  </si>
  <si>
    <t>Наименование  района</t>
  </si>
  <si>
    <t xml:space="preserve">Сумма по лимитам </t>
  </si>
  <si>
    <t>Сумма по актам</t>
  </si>
  <si>
    <t>Экономия</t>
  </si>
  <si>
    <t xml:space="preserve">Экономия финансовых средств по основному мероприятию 1 </t>
  </si>
  <si>
    <t>"Благоустройство дворовых территорий"</t>
  </si>
  <si>
    <t>№ п/п</t>
  </si>
  <si>
    <t>Итого</t>
  </si>
  <si>
    <t>Благоустройство территории по ул. Димитрова (границы от кольца на пересечении с ул. Брусилова до Ленинского пр-кта)</t>
  </si>
  <si>
    <t>Выполнение проектно-изыскательских работ по благоустройству парка культуры и отдыха  «Орленок» в городе Воронеже</t>
  </si>
  <si>
    <t>Благоустройство парка культуры и отдыха  «Орленок» в городе Воронеже</t>
  </si>
  <si>
    <t>Выполнение проектно-изыскательских работ по благоустройству мемориального комплекса  «Площадь Победы» в городе Воронеже</t>
  </si>
  <si>
    <t>Благоустройство мемориального комплекса  «Площадь Победы» в городе Воронеже</t>
  </si>
  <si>
    <t>Благоустройство территории, прилегающей к зданию театра оперы и балета в г. Воронеже</t>
  </si>
  <si>
    <t>Итого благоустройство общественных территорий, проведение проверки достоверности сметной стоимости</t>
  </si>
  <si>
    <t xml:space="preserve">местный </t>
  </si>
  <si>
    <t>феедеральный</t>
  </si>
  <si>
    <t>Итого консолидированный бюджет</t>
  </si>
  <si>
    <t xml:space="preserve">Должно быть </t>
  </si>
  <si>
    <t>Итого управление строительной политики</t>
  </si>
  <si>
    <t>Всего по городскому округу город Воронеж</t>
  </si>
  <si>
    <t>Руководитель управления жилищно-коммунального хозяйства                                                                                                                                                                                                                               Д.В. Соломаха</t>
  </si>
  <si>
    <t>«Формирование современной городской среды на территории городского округа город Воронеж на 2018–2024 годы»</t>
  </si>
  <si>
    <t>ул. Хользунова, д. 102</t>
  </si>
  <si>
    <t>ул. Хользунова, д. 115</t>
  </si>
  <si>
    <t>ул. Генерала Лизюкова, д. 21</t>
  </si>
  <si>
    <t>ул. Генерала Лизюкова, д. 89</t>
  </si>
  <si>
    <t>ул. Генерала Лизюкова, д. 101</t>
  </si>
  <si>
    <t>ул. Беговая, д. 2/1</t>
  </si>
  <si>
    <t>ул. Маршала Жукова, д. 18</t>
  </si>
  <si>
    <t>ул. Владимира Невского, д. 1</t>
  </si>
  <si>
    <t>пр. Труда, д. 31</t>
  </si>
  <si>
    <t>ул. 9 Января, д. 126</t>
  </si>
  <si>
    <t>ул. Хользунова, д. 80, 82</t>
  </si>
  <si>
    <t>ул. Хользунова, д. 92, 94, 96</t>
  </si>
  <si>
    <t>ул. Писателя Маршака, д. 5</t>
  </si>
  <si>
    <t>ул. Южно-Моравская, д. 36</t>
  </si>
  <si>
    <t>ул. Курчатова, д. 20</t>
  </si>
  <si>
    <t>ул. Курчатова, д. 22а</t>
  </si>
  <si>
    <t>пр. Патриотов, д. 59</t>
  </si>
  <si>
    <t>пр. Патриотов, д. 8а</t>
  </si>
  <si>
    <t>ул. Семилукская, д. 46</t>
  </si>
  <si>
    <t>ул. Южно-Моравская, д. 66</t>
  </si>
  <si>
    <t>ул. Изобретателей, д. 73</t>
  </si>
  <si>
    <t>ул. Путиловская, д. 7</t>
  </si>
  <si>
    <t>ул. Космонавтов, д. 54</t>
  </si>
  <si>
    <t>ул. 232 Стрелковой Дивизии, д. 29</t>
  </si>
  <si>
    <t>ул. Северцова, д. 48</t>
  </si>
  <si>
    <t>ул. Юлюса Янониса, д. 5</t>
  </si>
  <si>
    <t>ул. Карла Либкнехта, д. 53</t>
  </si>
  <si>
    <t>Выполнение проектно-изыскательских работ по благоустройству парка «Южный» в городе Воронеже</t>
  </si>
  <si>
    <t>федеральные</t>
  </si>
  <si>
    <t>областные</t>
  </si>
  <si>
    <t>38 постановление</t>
  </si>
  <si>
    <t>дворы</t>
  </si>
  <si>
    <t>общественные</t>
  </si>
  <si>
    <t>консолидированный</t>
  </si>
  <si>
    <t>фед</t>
  </si>
  <si>
    <t>област</t>
  </si>
  <si>
    <t>местны</t>
  </si>
  <si>
    <t>итого</t>
  </si>
  <si>
    <t>местные</t>
  </si>
  <si>
    <t>от 28.11.2019     № 930-р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</si>
</sst>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000"/>
    <numFmt numFmtId="166" formatCode="#,##0.0000"/>
    <numFmt numFmtId="167" formatCode="#,##0.000000"/>
    <numFmt numFmtId="168" formatCode="#,##0.000"/>
    <numFmt numFmtId="169" formatCode="#,##0.000000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name val="Arial Cyr"/>
      <charset val="204"/>
    </font>
    <font>
      <sz val="14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4">
    <xf numFmtId="0" fontId="0" fillId="0" borderId="0" xfId="0"/>
    <xf numFmtId="4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 wrapText="1"/>
    </xf>
    <xf numFmtId="4" fontId="2" fillId="0" borderId="0" xfId="0" applyNumberFormat="1" applyFont="1"/>
    <xf numFmtId="4" fontId="9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 wrapText="1"/>
    </xf>
    <xf numFmtId="165" fontId="6" fillId="2" borderId="0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Alignment="1">
      <alignment horizontal="center"/>
    </xf>
    <xf numFmtId="4" fontId="10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wrapText="1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4" fontId="6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>
      <alignment horizontal="left" vertical="center" wrapText="1"/>
    </xf>
    <xf numFmtId="4" fontId="2" fillId="2" borderId="0" xfId="0" applyNumberFormat="1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2" fillId="2" borderId="0" xfId="0" applyFont="1" applyFill="1"/>
    <xf numFmtId="168" fontId="6" fillId="2" borderId="0" xfId="0" applyNumberFormat="1" applyFont="1" applyFill="1" applyAlignment="1">
      <alignment horizontal="center"/>
    </xf>
    <xf numFmtId="165" fontId="2" fillId="2" borderId="0" xfId="0" applyNumberFormat="1" applyFont="1" applyFill="1"/>
    <xf numFmtId="4" fontId="7" fillId="2" borderId="0" xfId="0" applyNumberFormat="1" applyFont="1" applyFill="1" applyAlignment="1">
      <alignment horizontal="center"/>
    </xf>
    <xf numFmtId="165" fontId="6" fillId="2" borderId="0" xfId="0" applyNumberFormat="1" applyFont="1" applyFill="1"/>
    <xf numFmtId="169" fontId="6" fillId="2" borderId="0" xfId="0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3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15" fillId="0" borderId="0" xfId="0" applyFont="1"/>
    <xf numFmtId="4" fontId="2" fillId="2" borderId="1" xfId="1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4" fontId="2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14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66" fontId="2" fillId="2" borderId="0" xfId="0" applyNumberFormat="1" applyFont="1" applyFill="1" applyAlignment="1">
      <alignment horizontal="center"/>
    </xf>
    <xf numFmtId="4" fontId="2" fillId="2" borderId="0" xfId="0" applyNumberFormat="1" applyFont="1" applyFill="1"/>
    <xf numFmtId="1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4" fontId="6" fillId="2" borderId="0" xfId="0" applyNumberFormat="1" applyFont="1" applyFill="1"/>
    <xf numFmtId="4" fontId="2" fillId="2" borderId="1" xfId="0" applyNumberFormat="1" applyFont="1" applyFill="1" applyBorder="1" applyAlignment="1">
      <alignment vertical="center" wrapText="1"/>
    </xf>
    <xf numFmtId="4" fontId="8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167" fontId="2" fillId="2" borderId="0" xfId="0" applyNumberFormat="1" applyFont="1" applyFill="1"/>
    <xf numFmtId="4" fontId="5" fillId="2" borderId="0" xfId="0" applyNumberFormat="1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167" fontId="2" fillId="2" borderId="0" xfId="0" applyNumberFormat="1" applyFont="1" applyFill="1" applyBorder="1"/>
    <xf numFmtId="4" fontId="3" fillId="2" borderId="1" xfId="0" applyNumberFormat="1" applyFont="1" applyFill="1" applyBorder="1" applyAlignment="1">
      <alignment horizontal="left" vertical="center" wrapText="1"/>
    </xf>
    <xf numFmtId="166" fontId="6" fillId="2" borderId="0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wrapText="1"/>
    </xf>
    <xf numFmtId="4" fontId="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166" fontId="10" fillId="2" borderId="0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top"/>
    </xf>
    <xf numFmtId="4" fontId="11" fillId="2" borderId="0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4" fontId="2" fillId="2" borderId="0" xfId="0" applyNumberFormat="1" applyFont="1" applyFill="1" applyBorder="1" applyAlignment="1"/>
    <xf numFmtId="165" fontId="2" fillId="2" borderId="0" xfId="0" applyNumberFormat="1" applyFont="1" applyFill="1" applyBorder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" fontId="2" fillId="2" borderId="0" xfId="0" applyNumberFormat="1" applyFont="1" applyFill="1" applyAlignment="1">
      <alignment horizontal="left" vertical="top"/>
    </xf>
    <xf numFmtId="165" fontId="2" fillId="2" borderId="0" xfId="0" applyNumberFormat="1" applyFont="1" applyFill="1" applyAlignment="1">
      <alignment horizontal="left" vertical="top"/>
    </xf>
    <xf numFmtId="3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center" vertical="top"/>
    </xf>
    <xf numFmtId="4" fontId="17" fillId="2" borderId="0" xfId="0" applyNumberFormat="1" applyFont="1" applyFill="1" applyBorder="1" applyAlignment="1">
      <alignment horizontal="center" vertical="top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165" fontId="2" fillId="2" borderId="0" xfId="0" applyNumberFormat="1" applyFont="1" applyFill="1" applyAlignment="1">
      <alignment horizont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2" fillId="2" borderId="9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/>
    </xf>
    <xf numFmtId="4" fontId="2" fillId="2" borderId="8" xfId="0" applyNumberFormat="1" applyFont="1" applyFill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/>
    </xf>
    <xf numFmtId="4" fontId="16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9"/>
  <sheetViews>
    <sheetView tabSelected="1" view="pageBreakPreview" zoomScale="66" zoomScaleNormal="57" zoomScaleSheetLayoutView="66"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B10" sqref="B10:J10"/>
    </sheetView>
  </sheetViews>
  <sheetFormatPr defaultRowHeight="15.75" x14ac:dyDescent="0.25"/>
  <cols>
    <col min="1" max="1" width="10.5703125" style="59" customWidth="1"/>
    <col min="2" max="2" width="62.42578125" style="103" customWidth="1"/>
    <col min="3" max="3" width="19.28515625" style="41" customWidth="1"/>
    <col min="4" max="4" width="20.140625" style="41" customWidth="1"/>
    <col min="5" max="5" width="22.5703125" style="41" customWidth="1"/>
    <col min="6" max="6" width="17.7109375" style="41" customWidth="1"/>
    <col min="7" max="7" width="17.5703125" style="41" customWidth="1"/>
    <col min="8" max="8" width="18.42578125" style="41" customWidth="1"/>
    <col min="9" max="9" width="18.85546875" style="41" customWidth="1"/>
    <col min="10" max="10" width="19.140625" style="41" customWidth="1"/>
    <col min="11" max="11" width="19.5703125" style="41" customWidth="1"/>
    <col min="12" max="12" width="20.7109375" style="39" customWidth="1"/>
    <col min="13" max="13" width="23.140625" style="39" customWidth="1"/>
    <col min="14" max="14" width="22.85546875" style="39" customWidth="1"/>
    <col min="15" max="15" width="21.140625" style="39" customWidth="1"/>
    <col min="16" max="16" width="35.140625" style="40" customWidth="1"/>
    <col min="17" max="17" width="22.85546875" style="41" customWidth="1"/>
    <col min="18" max="16384" width="9.140625" style="41"/>
  </cols>
  <sheetData>
    <row r="1" spans="1:16" x14ac:dyDescent="0.25">
      <c r="B1" s="60"/>
      <c r="C1" s="61"/>
      <c r="D1" s="61"/>
      <c r="E1" s="61"/>
      <c r="F1" s="61"/>
      <c r="G1" s="61"/>
      <c r="H1" s="61"/>
      <c r="I1" s="61"/>
      <c r="J1" s="61"/>
      <c r="K1" s="61"/>
    </row>
    <row r="2" spans="1:16" ht="18" customHeight="1" x14ac:dyDescent="0.25">
      <c r="B2" s="60"/>
      <c r="C2" s="61"/>
      <c r="D2" s="61"/>
      <c r="E2" s="61"/>
      <c r="F2" s="61"/>
      <c r="G2" s="61"/>
      <c r="H2" s="61" t="s">
        <v>13</v>
      </c>
      <c r="I2" s="61"/>
      <c r="J2" s="61"/>
      <c r="K2" s="61"/>
    </row>
    <row r="3" spans="1:16" ht="15" customHeight="1" x14ac:dyDescent="0.25">
      <c r="B3" s="60"/>
      <c r="C3" s="61"/>
      <c r="D3" s="61"/>
      <c r="E3" s="61"/>
      <c r="F3" s="61"/>
      <c r="G3" s="61"/>
      <c r="H3" s="61" t="s">
        <v>14</v>
      </c>
      <c r="I3" s="61"/>
      <c r="J3" s="61"/>
      <c r="K3" s="61"/>
    </row>
    <row r="4" spans="1:16" ht="14.25" customHeight="1" x14ac:dyDescent="0.25">
      <c r="B4" s="60"/>
      <c r="C4" s="61"/>
      <c r="D4" s="61"/>
      <c r="E4" s="61"/>
      <c r="F4" s="61"/>
      <c r="G4" s="61"/>
      <c r="H4" s="61" t="s">
        <v>10</v>
      </c>
      <c r="I4" s="61"/>
      <c r="J4" s="61"/>
      <c r="K4" s="61"/>
    </row>
    <row r="5" spans="1:16" ht="16.5" customHeight="1" x14ac:dyDescent="0.25">
      <c r="B5" s="60"/>
      <c r="C5" s="61"/>
      <c r="D5" s="61"/>
      <c r="E5" s="61"/>
      <c r="F5" s="61"/>
      <c r="G5" s="61"/>
      <c r="H5" s="61" t="s">
        <v>170</v>
      </c>
      <c r="I5" s="61"/>
      <c r="J5" s="61"/>
      <c r="K5" s="61"/>
    </row>
    <row r="6" spans="1:16" ht="14.25" customHeight="1" x14ac:dyDescent="0.25">
      <c r="B6" s="60"/>
      <c r="C6" s="61"/>
      <c r="D6" s="61"/>
      <c r="E6" s="61"/>
      <c r="F6" s="61"/>
      <c r="G6" s="61"/>
      <c r="H6" s="61"/>
      <c r="I6" s="61"/>
      <c r="J6" s="61"/>
      <c r="K6" s="61"/>
    </row>
    <row r="7" spans="1:16" s="62" customFormat="1" ht="14.25" customHeight="1" x14ac:dyDescent="0.25">
      <c r="A7" s="59"/>
      <c r="B7" s="131" t="s">
        <v>34</v>
      </c>
      <c r="C7" s="131"/>
      <c r="D7" s="131"/>
      <c r="E7" s="131"/>
      <c r="F7" s="131"/>
      <c r="G7" s="131"/>
      <c r="H7" s="131"/>
      <c r="I7" s="131"/>
      <c r="J7" s="131"/>
      <c r="K7" s="61"/>
      <c r="L7" s="39"/>
      <c r="M7" s="39"/>
      <c r="N7" s="39"/>
      <c r="O7" s="39"/>
      <c r="P7" s="40"/>
    </row>
    <row r="8" spans="1:16" s="62" customFormat="1" ht="14.25" customHeight="1" x14ac:dyDescent="0.25">
      <c r="A8" s="59"/>
      <c r="B8" s="131" t="s">
        <v>35</v>
      </c>
      <c r="C8" s="131"/>
      <c r="D8" s="131"/>
      <c r="E8" s="131"/>
      <c r="F8" s="131"/>
      <c r="G8" s="131"/>
      <c r="H8" s="131"/>
      <c r="I8" s="131"/>
      <c r="J8" s="131"/>
      <c r="K8" s="61"/>
      <c r="L8" s="39"/>
      <c r="M8" s="39"/>
      <c r="N8" s="39"/>
      <c r="O8" s="39"/>
      <c r="P8" s="40"/>
    </row>
    <row r="9" spans="1:16" s="62" customFormat="1" ht="14.25" customHeight="1" x14ac:dyDescent="0.25">
      <c r="A9" s="59"/>
      <c r="B9" s="132" t="s">
        <v>12</v>
      </c>
      <c r="C9" s="132"/>
      <c r="D9" s="132"/>
      <c r="E9" s="132"/>
      <c r="F9" s="132"/>
      <c r="G9" s="132"/>
      <c r="H9" s="132"/>
      <c r="I9" s="132"/>
      <c r="J9" s="132"/>
      <c r="K9" s="61"/>
      <c r="L9" s="39"/>
      <c r="M9" s="39"/>
      <c r="N9" s="39"/>
      <c r="O9" s="39"/>
      <c r="P9" s="40"/>
    </row>
    <row r="10" spans="1:16" s="62" customFormat="1" ht="14.25" customHeight="1" x14ac:dyDescent="0.25">
      <c r="A10" s="59"/>
      <c r="B10" s="132" t="s">
        <v>130</v>
      </c>
      <c r="C10" s="132"/>
      <c r="D10" s="132"/>
      <c r="E10" s="132"/>
      <c r="F10" s="132"/>
      <c r="G10" s="132"/>
      <c r="H10" s="132"/>
      <c r="I10" s="132"/>
      <c r="J10" s="132"/>
      <c r="K10" s="61"/>
      <c r="L10" s="39"/>
      <c r="M10" s="39"/>
      <c r="N10" s="39"/>
      <c r="O10" s="39"/>
      <c r="P10" s="40"/>
    </row>
    <row r="11" spans="1:16" s="62" customFormat="1" ht="14.25" customHeight="1" x14ac:dyDescent="0.25">
      <c r="A11" s="59"/>
      <c r="B11" s="63"/>
      <c r="C11" s="64"/>
      <c r="D11" s="64"/>
      <c r="E11" s="64"/>
      <c r="F11" s="64"/>
      <c r="G11" s="64"/>
      <c r="H11" s="64"/>
      <c r="I11" s="64"/>
      <c r="J11" s="64"/>
      <c r="K11" s="61"/>
      <c r="L11" s="39"/>
      <c r="M11" s="39"/>
      <c r="N11" s="39"/>
      <c r="O11" s="39"/>
      <c r="P11" s="40"/>
    </row>
    <row r="12" spans="1:16" ht="12.75" customHeight="1" x14ac:dyDescent="0.25">
      <c r="A12" s="122" t="s">
        <v>0</v>
      </c>
      <c r="B12" s="122" t="s">
        <v>1</v>
      </c>
      <c r="C12" s="122" t="s">
        <v>3</v>
      </c>
      <c r="D12" s="125" t="s">
        <v>2</v>
      </c>
      <c r="E12" s="126"/>
      <c r="F12" s="126"/>
      <c r="G12" s="127"/>
      <c r="H12" s="125" t="s">
        <v>11</v>
      </c>
      <c r="I12" s="126"/>
      <c r="J12" s="126"/>
      <c r="K12" s="127"/>
    </row>
    <row r="13" spans="1:16" ht="12.75" customHeight="1" x14ac:dyDescent="0.25">
      <c r="A13" s="123"/>
      <c r="B13" s="123"/>
      <c r="C13" s="123"/>
      <c r="D13" s="122" t="s">
        <v>4</v>
      </c>
      <c r="E13" s="122" t="s">
        <v>5</v>
      </c>
      <c r="F13" s="122" t="s">
        <v>6</v>
      </c>
      <c r="G13" s="128" t="s">
        <v>7</v>
      </c>
      <c r="H13" s="122" t="s">
        <v>8</v>
      </c>
      <c r="I13" s="122" t="s">
        <v>9</v>
      </c>
      <c r="J13" s="122" t="s">
        <v>6</v>
      </c>
      <c r="K13" s="128" t="s">
        <v>7</v>
      </c>
    </row>
    <row r="14" spans="1:16" x14ac:dyDescent="0.25">
      <c r="A14" s="123"/>
      <c r="B14" s="123"/>
      <c r="C14" s="123"/>
      <c r="D14" s="123"/>
      <c r="E14" s="123"/>
      <c r="F14" s="123"/>
      <c r="G14" s="129"/>
      <c r="H14" s="123"/>
      <c r="I14" s="123"/>
      <c r="J14" s="123"/>
      <c r="K14" s="129"/>
    </row>
    <row r="15" spans="1:16" ht="88.5" customHeight="1" x14ac:dyDescent="0.25">
      <c r="A15" s="124"/>
      <c r="B15" s="124"/>
      <c r="C15" s="124"/>
      <c r="D15" s="124"/>
      <c r="E15" s="124"/>
      <c r="F15" s="124"/>
      <c r="G15" s="130"/>
      <c r="H15" s="124"/>
      <c r="I15" s="124"/>
      <c r="J15" s="124"/>
      <c r="K15" s="130"/>
    </row>
    <row r="16" spans="1:16" ht="31.5" customHeight="1" x14ac:dyDescent="0.25">
      <c r="A16" s="65">
        <v>1</v>
      </c>
      <c r="B16" s="66">
        <v>2</v>
      </c>
      <c r="C16" s="67" t="s">
        <v>15</v>
      </c>
      <c r="D16" s="68">
        <v>4</v>
      </c>
      <c r="E16" s="67" t="s">
        <v>16</v>
      </c>
      <c r="F16" s="68">
        <v>6</v>
      </c>
      <c r="G16" s="67" t="s">
        <v>17</v>
      </c>
      <c r="H16" s="68">
        <v>8</v>
      </c>
      <c r="I16" s="67" t="s">
        <v>18</v>
      </c>
      <c r="J16" s="68">
        <v>10</v>
      </c>
      <c r="K16" s="67" t="s">
        <v>19</v>
      </c>
    </row>
    <row r="17" spans="1:17" ht="27" customHeight="1" x14ac:dyDescent="0.25">
      <c r="A17" s="136" t="s">
        <v>84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8"/>
    </row>
    <row r="18" spans="1:17" ht="27" customHeight="1" x14ac:dyDescent="0.25">
      <c r="A18" s="136" t="s">
        <v>31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8"/>
    </row>
    <row r="19" spans="1:17" ht="27" customHeight="1" x14ac:dyDescent="0.25">
      <c r="A19" s="65">
        <v>1</v>
      </c>
      <c r="B19" s="58" t="s">
        <v>20</v>
      </c>
      <c r="C19" s="113">
        <f>D19+H19</f>
        <v>32335768.799999997</v>
      </c>
      <c r="D19" s="113">
        <f>E19+F19+G19</f>
        <v>10345183.199999999</v>
      </c>
      <c r="E19" s="113">
        <v>10138178.15</v>
      </c>
      <c r="F19" s="113">
        <v>206901.6</v>
      </c>
      <c r="G19" s="113">
        <v>103.45</v>
      </c>
      <c r="H19" s="113">
        <f>I19+J19+K19</f>
        <v>21990585.599999998</v>
      </c>
      <c r="I19" s="113">
        <v>21550558.379999999</v>
      </c>
      <c r="J19" s="113">
        <v>439807.31</v>
      </c>
      <c r="K19" s="113">
        <v>219.91</v>
      </c>
    </row>
    <row r="20" spans="1:17" ht="27" customHeight="1" x14ac:dyDescent="0.25">
      <c r="A20" s="65">
        <v>2</v>
      </c>
      <c r="B20" s="58" t="s">
        <v>21</v>
      </c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7" ht="27" customHeight="1" x14ac:dyDescent="0.25">
      <c r="A21" s="65">
        <v>3</v>
      </c>
      <c r="B21" s="58" t="s">
        <v>22</v>
      </c>
      <c r="C21" s="114"/>
      <c r="D21" s="114"/>
      <c r="E21" s="114"/>
      <c r="F21" s="114"/>
      <c r="G21" s="114"/>
      <c r="H21" s="114"/>
      <c r="I21" s="114"/>
      <c r="J21" s="114"/>
      <c r="K21" s="114"/>
      <c r="N21" s="39" t="s">
        <v>106</v>
      </c>
    </row>
    <row r="22" spans="1:17" ht="27" customHeight="1" x14ac:dyDescent="0.25">
      <c r="A22" s="65">
        <v>4</v>
      </c>
      <c r="B22" s="58" t="s">
        <v>23</v>
      </c>
      <c r="C22" s="114"/>
      <c r="D22" s="114"/>
      <c r="E22" s="114"/>
      <c r="F22" s="114"/>
      <c r="G22" s="114"/>
      <c r="H22" s="114"/>
      <c r="I22" s="114"/>
      <c r="J22" s="114"/>
      <c r="K22" s="114"/>
      <c r="L22" s="39">
        <v>32500010</v>
      </c>
      <c r="M22" s="39" t="s">
        <v>105</v>
      </c>
      <c r="N22" s="39">
        <f>L22-L30</f>
        <v>164241.20000000298</v>
      </c>
      <c r="O22" s="39">
        <v>325</v>
      </c>
    </row>
    <row r="23" spans="1:17" ht="27" customHeight="1" x14ac:dyDescent="0.25">
      <c r="A23" s="65">
        <v>5</v>
      </c>
      <c r="B23" s="58" t="s">
        <v>24</v>
      </c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7" ht="27" customHeight="1" x14ac:dyDescent="0.25">
      <c r="A24" s="65">
        <v>6</v>
      </c>
      <c r="B24" s="58" t="s">
        <v>25</v>
      </c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7" ht="27" customHeight="1" x14ac:dyDescent="0.25">
      <c r="A25" s="65">
        <v>7</v>
      </c>
      <c r="B25" s="58" t="s">
        <v>26</v>
      </c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7" ht="27" customHeight="1" x14ac:dyDescent="0.25">
      <c r="A26" s="65">
        <v>8</v>
      </c>
      <c r="B26" s="58" t="s">
        <v>27</v>
      </c>
      <c r="C26" s="114"/>
      <c r="D26" s="114"/>
      <c r="E26" s="114"/>
      <c r="F26" s="114"/>
      <c r="G26" s="114"/>
      <c r="H26" s="114"/>
      <c r="I26" s="114"/>
      <c r="J26" s="114"/>
      <c r="K26" s="114"/>
      <c r="L26" s="39" t="s">
        <v>95</v>
      </c>
      <c r="M26" s="39" t="s">
        <v>96</v>
      </c>
      <c r="N26" s="39" t="s">
        <v>97</v>
      </c>
      <c r="O26" s="39" t="s">
        <v>98</v>
      </c>
      <c r="P26" s="40" t="s">
        <v>99</v>
      </c>
    </row>
    <row r="27" spans="1:17" ht="27" customHeight="1" x14ac:dyDescent="0.25">
      <c r="A27" s="65">
        <v>9</v>
      </c>
      <c r="B27" s="58" t="s">
        <v>28</v>
      </c>
      <c r="C27" s="115"/>
      <c r="D27" s="115"/>
      <c r="E27" s="115"/>
      <c r="F27" s="115"/>
      <c r="G27" s="115"/>
      <c r="H27" s="115"/>
      <c r="I27" s="115"/>
      <c r="J27" s="115"/>
      <c r="K27" s="115"/>
      <c r="M27" s="40">
        <f>M30-M28</f>
        <v>0</v>
      </c>
      <c r="N27" s="40">
        <f>N30-N28</f>
        <v>-1.2000000569969416E-3</v>
      </c>
      <c r="O27" s="40">
        <f>O30-O28</f>
        <v>2.9558577807620168E-12</v>
      </c>
    </row>
    <row r="28" spans="1:17" ht="27" customHeight="1" x14ac:dyDescent="0.25">
      <c r="A28" s="65"/>
      <c r="B28" s="58" t="s">
        <v>29</v>
      </c>
      <c r="C28" s="56">
        <f t="shared" ref="C28:C29" si="0">D28+H28</f>
        <v>64841.31</v>
      </c>
      <c r="D28" s="21">
        <f>E28+F28+G28</f>
        <v>64841.31</v>
      </c>
      <c r="E28" s="56">
        <v>0</v>
      </c>
      <c r="F28" s="21">
        <v>0</v>
      </c>
      <c r="G28" s="56">
        <v>64841.31</v>
      </c>
      <c r="H28" s="21">
        <f>I28+J28+K28</f>
        <v>0</v>
      </c>
      <c r="I28" s="56">
        <v>0</v>
      </c>
      <c r="J28" s="21">
        <v>0</v>
      </c>
      <c r="K28" s="56">
        <v>0</v>
      </c>
      <c r="L28" s="69"/>
      <c r="M28" s="69">
        <f>E30+I30</f>
        <v>31688736.530000001</v>
      </c>
      <c r="N28" s="69">
        <f>F30+J30</f>
        <v>646708.91</v>
      </c>
      <c r="O28" s="69">
        <f>(G30-G28-G29)+K30</f>
        <v>323.35999999999706</v>
      </c>
      <c r="P28" s="40">
        <f>M28+N28+O28</f>
        <v>32335768.800000001</v>
      </c>
      <c r="Q28" s="70"/>
    </row>
    <row r="29" spans="1:17" ht="27" customHeight="1" x14ac:dyDescent="0.25">
      <c r="A29" s="65"/>
      <c r="B29" s="58" t="s">
        <v>70</v>
      </c>
      <c r="C29" s="56">
        <f t="shared" si="0"/>
        <v>18000</v>
      </c>
      <c r="D29" s="21">
        <f>E29+F29+G29</f>
        <v>18000</v>
      </c>
      <c r="E29" s="56">
        <v>0</v>
      </c>
      <c r="F29" s="21">
        <v>0</v>
      </c>
      <c r="G29" s="56">
        <v>18000</v>
      </c>
      <c r="H29" s="21">
        <f>I29+J29+K29</f>
        <v>0</v>
      </c>
      <c r="I29" s="56">
        <v>0</v>
      </c>
      <c r="J29" s="21">
        <v>0</v>
      </c>
      <c r="K29" s="56">
        <v>0</v>
      </c>
      <c r="L29" s="71"/>
      <c r="M29" s="71"/>
      <c r="N29" s="71"/>
      <c r="O29" s="71"/>
      <c r="P29" s="71"/>
      <c r="Q29" s="70"/>
    </row>
    <row r="30" spans="1:17" ht="27" customHeight="1" x14ac:dyDescent="0.25">
      <c r="A30" s="65"/>
      <c r="B30" s="58" t="s">
        <v>30</v>
      </c>
      <c r="C30" s="56">
        <f>SUM(C19:C29)</f>
        <v>32418610.109999996</v>
      </c>
      <c r="D30" s="56">
        <f t="shared" ref="D30:K30" si="1">SUM(D19:D29)</f>
        <v>10428024.51</v>
      </c>
      <c r="E30" s="56">
        <f t="shared" si="1"/>
        <v>10138178.15</v>
      </c>
      <c r="F30" s="56">
        <f t="shared" si="1"/>
        <v>206901.6</v>
      </c>
      <c r="G30" s="56">
        <f t="shared" si="1"/>
        <v>82944.759999999995</v>
      </c>
      <c r="H30" s="56">
        <f t="shared" si="1"/>
        <v>21990585.599999998</v>
      </c>
      <c r="I30" s="56">
        <f t="shared" si="1"/>
        <v>21550558.379999999</v>
      </c>
      <c r="J30" s="56">
        <f t="shared" si="1"/>
        <v>439807.31</v>
      </c>
      <c r="K30" s="56">
        <f t="shared" si="1"/>
        <v>219.91</v>
      </c>
      <c r="L30" s="39">
        <f>SUM(C19:C27)</f>
        <v>32335768.799999997</v>
      </c>
      <c r="M30" s="71">
        <f>ROUND((L30-O30)*0.98,2)</f>
        <v>31688736.530000001</v>
      </c>
      <c r="N30" s="39">
        <f>ROUND((L30-O30)*0.02,4)</f>
        <v>646708.90879999998</v>
      </c>
      <c r="O30" s="71">
        <f>ROUND((L30*0.00001),2)</f>
        <v>323.36</v>
      </c>
      <c r="P30" s="40">
        <f>O30+N30+M30</f>
        <v>32335768.798800003</v>
      </c>
      <c r="Q30" s="72"/>
    </row>
    <row r="31" spans="1:17" ht="27" customHeight="1" x14ac:dyDescent="0.25">
      <c r="A31" s="136" t="s">
        <v>32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8"/>
    </row>
    <row r="32" spans="1:17" ht="27" customHeight="1" x14ac:dyDescent="0.25">
      <c r="A32" s="73" t="s">
        <v>88</v>
      </c>
      <c r="B32" s="22" t="s">
        <v>141</v>
      </c>
      <c r="C32" s="113">
        <f>D32+H32</f>
        <v>49700724.799999997</v>
      </c>
      <c r="D32" s="116">
        <f>E32+F32+G32</f>
        <v>13643674.399999999</v>
      </c>
      <c r="E32" s="113">
        <v>13370667.199999999</v>
      </c>
      <c r="F32" s="113">
        <v>272870.76</v>
      </c>
      <c r="G32" s="133">
        <v>136.44</v>
      </c>
      <c r="H32" s="119">
        <f>I32+J32+K32</f>
        <v>36057050.399999999</v>
      </c>
      <c r="I32" s="113">
        <v>35335556.030000001</v>
      </c>
      <c r="J32" s="113">
        <v>721133.8</v>
      </c>
      <c r="K32" s="113">
        <v>360.57</v>
      </c>
    </row>
    <row r="33" spans="1:17" ht="27" customHeight="1" x14ac:dyDescent="0.25">
      <c r="A33" s="73" t="s">
        <v>89</v>
      </c>
      <c r="B33" s="22" t="s">
        <v>142</v>
      </c>
      <c r="C33" s="114"/>
      <c r="D33" s="117"/>
      <c r="E33" s="114"/>
      <c r="F33" s="114"/>
      <c r="G33" s="134"/>
      <c r="H33" s="120"/>
      <c r="I33" s="114"/>
      <c r="J33" s="114"/>
      <c r="K33" s="114"/>
    </row>
    <row r="34" spans="1:17" ht="27" customHeight="1" x14ac:dyDescent="0.25">
      <c r="A34" s="73" t="s">
        <v>15</v>
      </c>
      <c r="B34" s="22" t="s">
        <v>131</v>
      </c>
      <c r="C34" s="114"/>
      <c r="D34" s="117"/>
      <c r="E34" s="114"/>
      <c r="F34" s="114"/>
      <c r="G34" s="134"/>
      <c r="H34" s="120"/>
      <c r="I34" s="114"/>
      <c r="J34" s="114"/>
      <c r="K34" s="114"/>
    </row>
    <row r="35" spans="1:17" ht="27" customHeight="1" x14ac:dyDescent="0.25">
      <c r="A35" s="73" t="s">
        <v>90</v>
      </c>
      <c r="B35" s="22" t="s">
        <v>132</v>
      </c>
      <c r="C35" s="114"/>
      <c r="D35" s="117"/>
      <c r="E35" s="114"/>
      <c r="F35" s="114"/>
      <c r="G35" s="134"/>
      <c r="H35" s="120"/>
      <c r="I35" s="114"/>
      <c r="J35" s="114"/>
      <c r="K35" s="114"/>
      <c r="N35" s="39" t="s">
        <v>106</v>
      </c>
    </row>
    <row r="36" spans="1:17" ht="27" customHeight="1" x14ac:dyDescent="0.25">
      <c r="A36" s="73" t="s">
        <v>16</v>
      </c>
      <c r="B36" s="22" t="s">
        <v>133</v>
      </c>
      <c r="C36" s="114"/>
      <c r="D36" s="117"/>
      <c r="E36" s="114"/>
      <c r="F36" s="114"/>
      <c r="G36" s="134"/>
      <c r="H36" s="120"/>
      <c r="I36" s="114"/>
      <c r="J36" s="114"/>
      <c r="K36" s="114"/>
      <c r="L36" s="39">
        <v>50254810</v>
      </c>
      <c r="M36" s="39" t="s">
        <v>105</v>
      </c>
      <c r="N36" s="39">
        <f>L36-L44</f>
        <v>554085.20000000298</v>
      </c>
      <c r="O36" s="39">
        <v>503</v>
      </c>
    </row>
    <row r="37" spans="1:17" ht="27" customHeight="1" x14ac:dyDescent="0.25">
      <c r="A37" s="73" t="s">
        <v>91</v>
      </c>
      <c r="B37" s="22" t="s">
        <v>134</v>
      </c>
      <c r="C37" s="114"/>
      <c r="D37" s="117"/>
      <c r="E37" s="114"/>
      <c r="F37" s="114"/>
      <c r="G37" s="134"/>
      <c r="H37" s="120"/>
      <c r="I37" s="114"/>
      <c r="J37" s="114"/>
      <c r="K37" s="114"/>
    </row>
    <row r="38" spans="1:17" ht="27" customHeight="1" x14ac:dyDescent="0.25">
      <c r="A38" s="73" t="s">
        <v>17</v>
      </c>
      <c r="B38" s="22" t="s">
        <v>135</v>
      </c>
      <c r="C38" s="114"/>
      <c r="D38" s="117"/>
      <c r="E38" s="114"/>
      <c r="F38" s="114"/>
      <c r="G38" s="134"/>
      <c r="H38" s="120"/>
      <c r="I38" s="114"/>
      <c r="J38" s="114"/>
      <c r="K38" s="114"/>
    </row>
    <row r="39" spans="1:17" ht="27" customHeight="1" x14ac:dyDescent="0.25">
      <c r="A39" s="73" t="s">
        <v>92</v>
      </c>
      <c r="B39" s="22" t="s">
        <v>136</v>
      </c>
      <c r="C39" s="114"/>
      <c r="D39" s="117"/>
      <c r="E39" s="114"/>
      <c r="F39" s="114"/>
      <c r="G39" s="134"/>
      <c r="H39" s="120"/>
      <c r="I39" s="114"/>
      <c r="J39" s="114"/>
      <c r="K39" s="114"/>
    </row>
    <row r="40" spans="1:17" ht="27" customHeight="1" x14ac:dyDescent="0.25">
      <c r="A40" s="73" t="s">
        <v>18</v>
      </c>
      <c r="B40" s="22" t="s">
        <v>137</v>
      </c>
      <c r="C40" s="114"/>
      <c r="D40" s="117"/>
      <c r="E40" s="114"/>
      <c r="F40" s="114"/>
      <c r="G40" s="134"/>
      <c r="H40" s="120"/>
      <c r="I40" s="114"/>
      <c r="J40" s="114"/>
      <c r="K40" s="114"/>
    </row>
    <row r="41" spans="1:17" ht="27" customHeight="1" x14ac:dyDescent="0.25">
      <c r="A41" s="73" t="s">
        <v>93</v>
      </c>
      <c r="B41" s="22" t="s">
        <v>138</v>
      </c>
      <c r="C41" s="114"/>
      <c r="D41" s="117"/>
      <c r="E41" s="114"/>
      <c r="F41" s="114"/>
      <c r="G41" s="134"/>
      <c r="H41" s="120"/>
      <c r="I41" s="114"/>
      <c r="J41" s="114"/>
      <c r="K41" s="114"/>
      <c r="L41" s="39" t="s">
        <v>95</v>
      </c>
      <c r="M41" s="39" t="s">
        <v>96</v>
      </c>
      <c r="N41" s="39" t="s">
        <v>97</v>
      </c>
      <c r="O41" s="39" t="s">
        <v>98</v>
      </c>
      <c r="P41" s="40" t="s">
        <v>99</v>
      </c>
    </row>
    <row r="42" spans="1:17" ht="27" customHeight="1" x14ac:dyDescent="0.25">
      <c r="A42" s="73" t="s">
        <v>19</v>
      </c>
      <c r="B42" s="22" t="s">
        <v>139</v>
      </c>
      <c r="C42" s="114"/>
      <c r="D42" s="117"/>
      <c r="E42" s="114"/>
      <c r="F42" s="114"/>
      <c r="G42" s="134"/>
      <c r="H42" s="120"/>
      <c r="I42" s="114"/>
      <c r="J42" s="114"/>
      <c r="K42" s="114"/>
      <c r="M42" s="40">
        <f>M44-M43</f>
        <v>0</v>
      </c>
      <c r="N42" s="40">
        <f>N44-N43</f>
        <v>0</v>
      </c>
      <c r="O42" s="40">
        <f>O44-O43</f>
        <v>-2.3305801732931286E-12</v>
      </c>
    </row>
    <row r="43" spans="1:17" ht="27" customHeight="1" x14ac:dyDescent="0.25">
      <c r="A43" s="73" t="s">
        <v>94</v>
      </c>
      <c r="B43" s="22" t="s">
        <v>140</v>
      </c>
      <c r="C43" s="115"/>
      <c r="D43" s="118"/>
      <c r="E43" s="115"/>
      <c r="F43" s="115"/>
      <c r="G43" s="135"/>
      <c r="H43" s="121"/>
      <c r="I43" s="115"/>
      <c r="J43" s="115"/>
      <c r="K43" s="115"/>
      <c r="M43" s="28">
        <f>E46+I46</f>
        <v>48706223.230000004</v>
      </c>
      <c r="N43" s="28">
        <f>F46+J46</f>
        <v>994004.56</v>
      </c>
      <c r="O43" s="28">
        <f>(G46-G44-G45)+K46</f>
        <v>497.01000000000232</v>
      </c>
      <c r="P43" s="28"/>
    </row>
    <row r="44" spans="1:17" ht="27" customHeight="1" x14ac:dyDescent="0.25">
      <c r="A44" s="74"/>
      <c r="B44" s="38" t="s">
        <v>29</v>
      </c>
      <c r="C44" s="56">
        <f>D44+H44</f>
        <v>99997.2</v>
      </c>
      <c r="D44" s="5">
        <f>E44+F44+G44</f>
        <v>99997.2</v>
      </c>
      <c r="E44" s="56">
        <v>0</v>
      </c>
      <c r="F44" s="21">
        <v>0</v>
      </c>
      <c r="G44" s="56">
        <v>99997.2</v>
      </c>
      <c r="H44" s="6">
        <v>0</v>
      </c>
      <c r="I44" s="56">
        <v>0</v>
      </c>
      <c r="J44" s="21">
        <v>0</v>
      </c>
      <c r="K44" s="56">
        <v>0</v>
      </c>
      <c r="L44" s="39">
        <f>SUM(C32:C43)</f>
        <v>49700724.799999997</v>
      </c>
      <c r="M44" s="39">
        <f>ROUND((L44-O44)*0.98,2)</f>
        <v>48706223.229999997</v>
      </c>
      <c r="N44" s="39">
        <f>ROUND((L44-O44)*0.02,2)</f>
        <v>994004.56</v>
      </c>
      <c r="O44" s="39">
        <f>ROUND((L44*0.00001),2)</f>
        <v>497.01</v>
      </c>
      <c r="P44" s="40">
        <f>O44+N44+M44</f>
        <v>49700724.799999997</v>
      </c>
      <c r="Q44" s="75">
        <f>L44-P44</f>
        <v>0</v>
      </c>
    </row>
    <row r="45" spans="1:17" ht="27" customHeight="1" x14ac:dyDescent="0.25">
      <c r="A45" s="74"/>
      <c r="B45" s="38" t="s">
        <v>70</v>
      </c>
      <c r="C45" s="56">
        <f>D45+H45</f>
        <v>8000</v>
      </c>
      <c r="D45" s="5">
        <f>E45+F45+G45</f>
        <v>8000</v>
      </c>
      <c r="E45" s="56">
        <v>0</v>
      </c>
      <c r="F45" s="21">
        <v>0</v>
      </c>
      <c r="G45" s="56">
        <v>8000</v>
      </c>
      <c r="H45" s="7">
        <f>I45+J45+K45</f>
        <v>0</v>
      </c>
      <c r="I45" s="56">
        <v>0</v>
      </c>
      <c r="J45" s="21">
        <v>0</v>
      </c>
      <c r="K45" s="56">
        <v>0</v>
      </c>
      <c r="P45" s="39"/>
      <c r="Q45" s="72"/>
    </row>
    <row r="46" spans="1:17" ht="27" customHeight="1" x14ac:dyDescent="0.25">
      <c r="A46" s="74"/>
      <c r="B46" s="38" t="s">
        <v>33</v>
      </c>
      <c r="C46" s="7">
        <f>SUM(C32:C45)</f>
        <v>49808722</v>
      </c>
      <c r="D46" s="7">
        <f t="shared" ref="D46:K46" si="2">SUM(D32:D45)</f>
        <v>13751671.599999998</v>
      </c>
      <c r="E46" s="7">
        <f t="shared" si="2"/>
        <v>13370667.199999999</v>
      </c>
      <c r="F46" s="7">
        <f t="shared" si="2"/>
        <v>272870.76</v>
      </c>
      <c r="G46" s="7">
        <f t="shared" si="2"/>
        <v>108133.64</v>
      </c>
      <c r="H46" s="7">
        <f t="shared" si="2"/>
        <v>36057050.399999999</v>
      </c>
      <c r="I46" s="7">
        <f t="shared" si="2"/>
        <v>35335556.030000001</v>
      </c>
      <c r="J46" s="7">
        <f t="shared" si="2"/>
        <v>721133.8</v>
      </c>
      <c r="K46" s="7">
        <f t="shared" si="2"/>
        <v>360.57</v>
      </c>
    </row>
    <row r="47" spans="1:17" ht="27" customHeight="1" x14ac:dyDescent="0.25">
      <c r="A47" s="141" t="s">
        <v>36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3"/>
    </row>
    <row r="48" spans="1:17" ht="27" customHeight="1" x14ac:dyDescent="0.25">
      <c r="A48" s="49">
        <v>1</v>
      </c>
      <c r="B48" s="38" t="s">
        <v>37</v>
      </c>
      <c r="C48" s="113">
        <f>D48+H48</f>
        <v>39445383.600000001</v>
      </c>
      <c r="D48" s="113">
        <f>E48+F48+G48</f>
        <v>12250809.59</v>
      </c>
      <c r="E48" s="113">
        <v>12005673.34</v>
      </c>
      <c r="F48" s="113">
        <v>245013.75</v>
      </c>
      <c r="G48" s="113">
        <v>122.5</v>
      </c>
      <c r="H48" s="113">
        <f>I48+J48+K48</f>
        <v>27194574.010000002</v>
      </c>
      <c r="I48" s="113">
        <v>26650416.030000001</v>
      </c>
      <c r="J48" s="113">
        <v>543886.03</v>
      </c>
      <c r="K48" s="113">
        <v>271.95</v>
      </c>
    </row>
    <row r="49" spans="1:17" ht="27" customHeight="1" x14ac:dyDescent="0.25">
      <c r="A49" s="49">
        <v>2</v>
      </c>
      <c r="B49" s="38" t="s">
        <v>38</v>
      </c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7" ht="27" customHeight="1" x14ac:dyDescent="0.25">
      <c r="A50" s="49">
        <v>3</v>
      </c>
      <c r="B50" s="38" t="s">
        <v>39</v>
      </c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7" ht="27" customHeight="1" x14ac:dyDescent="0.25">
      <c r="A51" s="49">
        <v>4</v>
      </c>
      <c r="B51" s="38" t="s">
        <v>40</v>
      </c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7" ht="27" customHeight="1" x14ac:dyDescent="0.25">
      <c r="A52" s="49">
        <v>5</v>
      </c>
      <c r="B52" s="38" t="s">
        <v>41</v>
      </c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7" ht="27" customHeight="1" x14ac:dyDescent="0.25">
      <c r="A53" s="49">
        <v>6</v>
      </c>
      <c r="B53" s="38" t="s">
        <v>42</v>
      </c>
      <c r="C53" s="114"/>
      <c r="D53" s="114"/>
      <c r="E53" s="114"/>
      <c r="F53" s="114"/>
      <c r="G53" s="114"/>
      <c r="H53" s="114"/>
      <c r="I53" s="114"/>
      <c r="J53" s="114"/>
      <c r="K53" s="114"/>
      <c r="N53" s="39" t="s">
        <v>106</v>
      </c>
    </row>
    <row r="54" spans="1:17" ht="27" customHeight="1" x14ac:dyDescent="0.25">
      <c r="A54" s="49">
        <v>7</v>
      </c>
      <c r="B54" s="38" t="s">
        <v>43</v>
      </c>
      <c r="C54" s="114"/>
      <c r="D54" s="114"/>
      <c r="E54" s="114"/>
      <c r="F54" s="114"/>
      <c r="G54" s="114"/>
      <c r="H54" s="114"/>
      <c r="I54" s="114"/>
      <c r="J54" s="114"/>
      <c r="K54" s="114"/>
      <c r="L54" s="39">
        <v>38954760</v>
      </c>
      <c r="M54" s="39" t="s">
        <v>105</v>
      </c>
      <c r="N54" s="39">
        <f>L54-L62</f>
        <v>-490623.60000000149</v>
      </c>
      <c r="O54" s="39">
        <v>389</v>
      </c>
    </row>
    <row r="55" spans="1:17" ht="27" customHeight="1" x14ac:dyDescent="0.25">
      <c r="A55" s="49">
        <v>8</v>
      </c>
      <c r="B55" s="38" t="s">
        <v>44</v>
      </c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7" ht="27" customHeight="1" x14ac:dyDescent="0.25">
      <c r="A56" s="49">
        <v>9</v>
      </c>
      <c r="B56" s="38" t="s">
        <v>45</v>
      </c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7" ht="27" customHeight="1" x14ac:dyDescent="0.25">
      <c r="A57" s="49">
        <v>10</v>
      </c>
      <c r="B57" s="38" t="s">
        <v>46</v>
      </c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7" ht="27" customHeight="1" x14ac:dyDescent="0.25">
      <c r="A58" s="49">
        <v>11</v>
      </c>
      <c r="B58" s="38" t="s">
        <v>47</v>
      </c>
      <c r="C58" s="114"/>
      <c r="D58" s="114"/>
      <c r="E58" s="114"/>
      <c r="F58" s="114"/>
      <c r="G58" s="114"/>
      <c r="H58" s="114"/>
      <c r="I58" s="114"/>
      <c r="J58" s="114"/>
      <c r="K58" s="114"/>
    </row>
    <row r="59" spans="1:17" ht="27" customHeight="1" x14ac:dyDescent="0.25">
      <c r="A59" s="49">
        <v>12</v>
      </c>
      <c r="B59" s="38" t="s">
        <v>48</v>
      </c>
      <c r="C59" s="114"/>
      <c r="D59" s="114"/>
      <c r="E59" s="114"/>
      <c r="F59" s="114"/>
      <c r="G59" s="114"/>
      <c r="H59" s="114"/>
      <c r="I59" s="114"/>
      <c r="J59" s="114"/>
      <c r="K59" s="114"/>
      <c r="L59" s="39" t="s">
        <v>95</v>
      </c>
      <c r="M59" s="39" t="s">
        <v>96</v>
      </c>
      <c r="N59" s="39" t="s">
        <v>97</v>
      </c>
      <c r="O59" s="39" t="s">
        <v>98</v>
      </c>
      <c r="P59" s="40" t="s">
        <v>99</v>
      </c>
    </row>
    <row r="60" spans="1:17" ht="27" customHeight="1" x14ac:dyDescent="0.25">
      <c r="A60" s="49">
        <v>13</v>
      </c>
      <c r="B60" s="38" t="s">
        <v>49</v>
      </c>
      <c r="C60" s="114"/>
      <c r="D60" s="114"/>
      <c r="E60" s="114"/>
      <c r="F60" s="114"/>
      <c r="G60" s="114"/>
      <c r="H60" s="114"/>
      <c r="I60" s="114"/>
      <c r="J60" s="114"/>
      <c r="K60" s="114"/>
      <c r="M60" s="42">
        <f>M62-M61</f>
        <v>0</v>
      </c>
      <c r="N60" s="42">
        <f>N62-N61</f>
        <v>0</v>
      </c>
      <c r="O60" s="42">
        <f>O62-O61</f>
        <v>0</v>
      </c>
    </row>
    <row r="61" spans="1:17" ht="27" customHeight="1" x14ac:dyDescent="0.25">
      <c r="A61" s="49">
        <v>14</v>
      </c>
      <c r="B61" s="38" t="s">
        <v>50</v>
      </c>
      <c r="C61" s="114"/>
      <c r="D61" s="114"/>
      <c r="E61" s="114"/>
      <c r="F61" s="114"/>
      <c r="G61" s="114"/>
      <c r="H61" s="114"/>
      <c r="I61" s="114"/>
      <c r="J61" s="114"/>
      <c r="K61" s="114"/>
      <c r="M61" s="28">
        <f>E64+I64</f>
        <v>38656089.370000005</v>
      </c>
      <c r="N61" s="28">
        <f>F64+J64</f>
        <v>788899.78</v>
      </c>
      <c r="O61" s="28">
        <f>(G64-G63)+K64</f>
        <v>394.45</v>
      </c>
      <c r="P61" s="28">
        <f>O61+N61+M61</f>
        <v>39445383.600000001</v>
      </c>
      <c r="Q61" s="43">
        <f>P62-P61</f>
        <v>0</v>
      </c>
    </row>
    <row r="62" spans="1:17" ht="27" customHeight="1" x14ac:dyDescent="0.25">
      <c r="A62" s="49">
        <v>15</v>
      </c>
      <c r="B62" s="38" t="s">
        <v>51</v>
      </c>
      <c r="C62" s="115"/>
      <c r="D62" s="115"/>
      <c r="E62" s="115"/>
      <c r="F62" s="115"/>
      <c r="G62" s="115"/>
      <c r="H62" s="115"/>
      <c r="I62" s="115"/>
      <c r="J62" s="115"/>
      <c r="K62" s="115"/>
      <c r="L62" s="39">
        <f>SUM(C48:C62)</f>
        <v>39445383.600000001</v>
      </c>
      <c r="M62" s="39">
        <f>ROUND((L62-O62)*0.98,2)</f>
        <v>38656089.369999997</v>
      </c>
      <c r="N62" s="39">
        <f>ROUND((L62-O62)*0.02,2)</f>
        <v>788899.78</v>
      </c>
      <c r="O62" s="39">
        <f>ROUND((L62*0.00001),2)</f>
        <v>394.45</v>
      </c>
      <c r="P62" s="44">
        <f>O62+N62+M62</f>
        <v>39445383.599999994</v>
      </c>
      <c r="Q62" s="45">
        <f>P62-L62</f>
        <v>0</v>
      </c>
    </row>
    <row r="63" spans="1:17" ht="27" customHeight="1" x14ac:dyDescent="0.25">
      <c r="A63" s="50"/>
      <c r="B63" s="38" t="s">
        <v>29</v>
      </c>
      <c r="C63" s="56">
        <f>D63+H63</f>
        <v>88000</v>
      </c>
      <c r="D63" s="21">
        <f>E63+F63+G63</f>
        <v>88000</v>
      </c>
      <c r="E63" s="56">
        <v>0</v>
      </c>
      <c r="F63" s="21">
        <v>0</v>
      </c>
      <c r="G63" s="56">
        <v>88000</v>
      </c>
      <c r="H63" s="21">
        <f>I63+J63+K63</f>
        <v>0</v>
      </c>
      <c r="I63" s="56">
        <v>0</v>
      </c>
      <c r="J63" s="21">
        <v>0</v>
      </c>
      <c r="K63" s="56">
        <v>0</v>
      </c>
    </row>
    <row r="64" spans="1:17" ht="27" customHeight="1" x14ac:dyDescent="0.25">
      <c r="A64" s="50"/>
      <c r="B64" s="38" t="s">
        <v>52</v>
      </c>
      <c r="C64" s="56">
        <f>SUM(C48:C63)</f>
        <v>39533383.600000001</v>
      </c>
      <c r="D64" s="56">
        <f t="shared" ref="D64:K64" si="3">SUM(D48:D63)</f>
        <v>12338809.59</v>
      </c>
      <c r="E64" s="56">
        <f t="shared" si="3"/>
        <v>12005673.34</v>
      </c>
      <c r="F64" s="56">
        <f t="shared" si="3"/>
        <v>245013.75</v>
      </c>
      <c r="G64" s="56">
        <f t="shared" si="3"/>
        <v>88122.5</v>
      </c>
      <c r="H64" s="56">
        <f t="shared" si="3"/>
        <v>27194574.010000002</v>
      </c>
      <c r="I64" s="56">
        <f t="shared" si="3"/>
        <v>26650416.030000001</v>
      </c>
      <c r="J64" s="56">
        <f t="shared" si="3"/>
        <v>543886.03</v>
      </c>
      <c r="K64" s="56">
        <f t="shared" si="3"/>
        <v>271.95</v>
      </c>
    </row>
    <row r="65" spans="1:15" ht="27" customHeight="1" x14ac:dyDescent="0.25">
      <c r="A65" s="141" t="s">
        <v>53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3"/>
    </row>
    <row r="66" spans="1:15" ht="27" customHeight="1" x14ac:dyDescent="0.25">
      <c r="A66" s="49">
        <v>1</v>
      </c>
      <c r="B66" s="76" t="s">
        <v>54</v>
      </c>
      <c r="C66" s="113">
        <f>D66+H66</f>
        <v>32214722.399999991</v>
      </c>
      <c r="D66" s="113">
        <f>E66+F66+G66</f>
        <v>8674604.4000000004</v>
      </c>
      <c r="E66" s="113">
        <v>8501027.3000000007</v>
      </c>
      <c r="F66" s="113">
        <v>173490.34999999998</v>
      </c>
      <c r="G66" s="113">
        <v>86.75</v>
      </c>
      <c r="H66" s="113">
        <f>I66+J66+K66</f>
        <v>23540117.999999993</v>
      </c>
      <c r="I66" s="113">
        <v>23069084.949999996</v>
      </c>
      <c r="J66" s="113">
        <v>470797.65</v>
      </c>
      <c r="K66" s="113">
        <v>235.4</v>
      </c>
    </row>
    <row r="67" spans="1:15" ht="27" customHeight="1" x14ac:dyDescent="0.25">
      <c r="A67" s="49">
        <v>2</v>
      </c>
      <c r="B67" s="76" t="s">
        <v>55</v>
      </c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5" ht="27" customHeight="1" x14ac:dyDescent="0.25">
      <c r="A68" s="49">
        <v>3</v>
      </c>
      <c r="B68" s="76" t="s">
        <v>56</v>
      </c>
      <c r="C68" s="114"/>
      <c r="D68" s="114"/>
      <c r="E68" s="114"/>
      <c r="F68" s="114"/>
      <c r="G68" s="114"/>
      <c r="H68" s="114"/>
      <c r="I68" s="114"/>
      <c r="J68" s="114"/>
      <c r="K68" s="114"/>
    </row>
    <row r="69" spans="1:15" ht="27" customHeight="1" x14ac:dyDescent="0.25">
      <c r="A69" s="49">
        <v>4</v>
      </c>
      <c r="B69" s="76" t="s">
        <v>57</v>
      </c>
      <c r="C69" s="114"/>
      <c r="D69" s="114"/>
      <c r="E69" s="114"/>
      <c r="F69" s="114"/>
      <c r="G69" s="114"/>
      <c r="H69" s="114"/>
      <c r="I69" s="114"/>
      <c r="J69" s="114"/>
      <c r="K69" s="114"/>
    </row>
    <row r="70" spans="1:15" ht="27" customHeight="1" x14ac:dyDescent="0.25">
      <c r="A70" s="49">
        <v>5</v>
      </c>
      <c r="B70" s="76" t="s">
        <v>58</v>
      </c>
      <c r="C70" s="114"/>
      <c r="D70" s="114"/>
      <c r="E70" s="114"/>
      <c r="F70" s="114"/>
      <c r="G70" s="114"/>
      <c r="H70" s="114"/>
      <c r="I70" s="114"/>
      <c r="J70" s="114"/>
      <c r="K70" s="114"/>
    </row>
    <row r="71" spans="1:15" ht="27" customHeight="1" x14ac:dyDescent="0.25">
      <c r="A71" s="49">
        <v>6</v>
      </c>
      <c r="B71" s="76" t="s">
        <v>59</v>
      </c>
      <c r="C71" s="114"/>
      <c r="D71" s="114"/>
      <c r="E71" s="114"/>
      <c r="F71" s="114"/>
      <c r="G71" s="114"/>
      <c r="H71" s="114"/>
      <c r="I71" s="114"/>
      <c r="J71" s="114"/>
      <c r="K71" s="114"/>
      <c r="N71" s="39" t="s">
        <v>106</v>
      </c>
    </row>
    <row r="72" spans="1:15" ht="27" customHeight="1" x14ac:dyDescent="0.25">
      <c r="A72" s="49">
        <v>7</v>
      </c>
      <c r="B72" s="76" t="s">
        <v>60</v>
      </c>
      <c r="C72" s="114"/>
      <c r="D72" s="114"/>
      <c r="E72" s="114"/>
      <c r="F72" s="114"/>
      <c r="G72" s="114"/>
      <c r="H72" s="114"/>
      <c r="I72" s="114"/>
      <c r="J72" s="114"/>
      <c r="K72" s="114"/>
      <c r="L72" s="39">
        <v>32622570</v>
      </c>
      <c r="M72" s="39" t="s">
        <v>105</v>
      </c>
      <c r="N72" s="39">
        <f>L72-L83</f>
        <v>407847.60000000894</v>
      </c>
      <c r="O72" s="39">
        <v>326</v>
      </c>
    </row>
    <row r="73" spans="1:15" ht="27" customHeight="1" x14ac:dyDescent="0.25">
      <c r="A73" s="49">
        <v>8</v>
      </c>
      <c r="B73" s="76" t="s">
        <v>61</v>
      </c>
      <c r="C73" s="114"/>
      <c r="D73" s="114"/>
      <c r="E73" s="114"/>
      <c r="F73" s="114"/>
      <c r="G73" s="114"/>
      <c r="H73" s="114"/>
      <c r="I73" s="114"/>
      <c r="J73" s="114"/>
      <c r="K73" s="114"/>
    </row>
    <row r="74" spans="1:15" ht="27" customHeight="1" x14ac:dyDescent="0.25">
      <c r="A74" s="49">
        <v>9</v>
      </c>
      <c r="B74" s="76" t="s">
        <v>62</v>
      </c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5" ht="27" customHeight="1" x14ac:dyDescent="0.25">
      <c r="A75" s="49">
        <v>10</v>
      </c>
      <c r="B75" s="76" t="s">
        <v>63</v>
      </c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5" ht="27" customHeight="1" x14ac:dyDescent="0.25">
      <c r="A76" s="49">
        <v>11</v>
      </c>
      <c r="B76" s="76" t="s">
        <v>64</v>
      </c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5" ht="27" customHeight="1" x14ac:dyDescent="0.25">
      <c r="A77" s="49">
        <v>12</v>
      </c>
      <c r="B77" s="76" t="s">
        <v>65</v>
      </c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5" ht="27" customHeight="1" x14ac:dyDescent="0.25">
      <c r="A78" s="49">
        <v>13</v>
      </c>
      <c r="B78" s="76" t="s">
        <v>66</v>
      </c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5" ht="27" customHeight="1" x14ac:dyDescent="0.25">
      <c r="A79" s="49">
        <v>14</v>
      </c>
      <c r="B79" s="76" t="s">
        <v>67</v>
      </c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5" ht="27" customHeight="1" x14ac:dyDescent="0.25">
      <c r="A80" s="49">
        <v>15</v>
      </c>
      <c r="B80" s="76" t="s">
        <v>68</v>
      </c>
      <c r="C80" s="115"/>
      <c r="D80" s="115"/>
      <c r="E80" s="115"/>
      <c r="F80" s="115"/>
      <c r="G80" s="115"/>
      <c r="H80" s="115"/>
      <c r="I80" s="115"/>
      <c r="J80" s="115"/>
      <c r="K80" s="115"/>
      <c r="L80" s="39" t="s">
        <v>95</v>
      </c>
      <c r="M80" s="39" t="s">
        <v>96</v>
      </c>
      <c r="N80" s="39" t="s">
        <v>97</v>
      </c>
      <c r="O80" s="39" t="s">
        <v>98</v>
      </c>
    </row>
    <row r="81" spans="1:17" ht="27" customHeight="1" x14ac:dyDescent="0.25">
      <c r="A81" s="50"/>
      <c r="B81" s="38" t="s">
        <v>29</v>
      </c>
      <c r="C81" s="56">
        <f>D81+H81</f>
        <v>65244.82</v>
      </c>
      <c r="D81" s="21">
        <f t="shared" ref="D81:D82" si="4">E81+F81+G81</f>
        <v>65244.82</v>
      </c>
      <c r="E81" s="56">
        <v>0</v>
      </c>
      <c r="F81" s="21">
        <v>0</v>
      </c>
      <c r="G81" s="56">
        <v>65244.82</v>
      </c>
      <c r="H81" s="21">
        <f t="shared" ref="H81:H82" si="5">I81+J81+K81</f>
        <v>0</v>
      </c>
      <c r="I81" s="56">
        <v>0</v>
      </c>
      <c r="J81" s="21">
        <v>0</v>
      </c>
      <c r="K81" s="56">
        <v>0</v>
      </c>
      <c r="M81" s="77">
        <f>M83-M82</f>
        <v>0</v>
      </c>
      <c r="N81" s="40">
        <f>N83-N82</f>
        <v>1.0000000009313226E-2</v>
      </c>
      <c r="O81" s="40">
        <f>O83-O82</f>
        <v>-7.2759576141834259E-12</v>
      </c>
    </row>
    <row r="82" spans="1:17" ht="27" customHeight="1" x14ac:dyDescent="0.25">
      <c r="A82" s="50"/>
      <c r="B82" s="38" t="s">
        <v>70</v>
      </c>
      <c r="C82" s="56">
        <f>D82+H82</f>
        <v>18000</v>
      </c>
      <c r="D82" s="21">
        <f t="shared" si="4"/>
        <v>18000</v>
      </c>
      <c r="E82" s="56">
        <v>0</v>
      </c>
      <c r="F82" s="21">
        <v>0</v>
      </c>
      <c r="G82" s="56">
        <v>18000</v>
      </c>
      <c r="H82" s="21">
        <f t="shared" si="5"/>
        <v>0</v>
      </c>
      <c r="I82" s="56">
        <v>0</v>
      </c>
      <c r="J82" s="21">
        <v>0</v>
      </c>
      <c r="K82" s="56">
        <v>0</v>
      </c>
      <c r="L82" s="78"/>
      <c r="M82" s="78">
        <f>E83+I83</f>
        <v>31570112.249999996</v>
      </c>
      <c r="N82" s="78">
        <f>F83+J83</f>
        <v>644288</v>
      </c>
      <c r="O82" s="78">
        <f>(G83-G82-G81)+K83</f>
        <v>322.15000000000725</v>
      </c>
      <c r="P82" s="78">
        <f>O82+N82+M82</f>
        <v>32214722.399999995</v>
      </c>
      <c r="Q82" s="79">
        <f>P83-P82</f>
        <v>1.000000536441803E-2</v>
      </c>
    </row>
    <row r="83" spans="1:17" ht="27" customHeight="1" x14ac:dyDescent="0.25">
      <c r="A83" s="50"/>
      <c r="B83" s="38" t="s">
        <v>69</v>
      </c>
      <c r="C83" s="56">
        <f>SUM(C66:C82)</f>
        <v>32297967.219999991</v>
      </c>
      <c r="D83" s="56">
        <f t="shared" ref="D83:K83" si="6">SUM(D66:D82)</f>
        <v>8757849.2200000007</v>
      </c>
      <c r="E83" s="56">
        <f t="shared" si="6"/>
        <v>8501027.3000000007</v>
      </c>
      <c r="F83" s="56">
        <f t="shared" si="6"/>
        <v>173490.34999999998</v>
      </c>
      <c r="G83" s="56">
        <f>SUM(G66:G82)</f>
        <v>83331.570000000007</v>
      </c>
      <c r="H83" s="56">
        <f t="shared" si="6"/>
        <v>23540117.999999993</v>
      </c>
      <c r="I83" s="56">
        <f t="shared" si="6"/>
        <v>23069084.949999996</v>
      </c>
      <c r="J83" s="56">
        <f t="shared" si="6"/>
        <v>470797.65</v>
      </c>
      <c r="K83" s="56">
        <f t="shared" si="6"/>
        <v>235.4</v>
      </c>
      <c r="L83" s="80">
        <f>SUM(C66:C80)</f>
        <v>32214722.399999991</v>
      </c>
      <c r="M83" s="80">
        <f>ROUND((L83-O83)*0.98,2)</f>
        <v>31570112.25</v>
      </c>
      <c r="N83" s="80">
        <f>ROUND((L83-O83)*0.02,2)</f>
        <v>644288.01</v>
      </c>
      <c r="O83" s="80">
        <f>ROUND((L83*0.00001),2)</f>
        <v>322.14999999999998</v>
      </c>
      <c r="P83" s="80">
        <f>O83+N83+M83</f>
        <v>32214722.41</v>
      </c>
      <c r="Q83" s="79">
        <f>L83-P83</f>
        <v>-1.0000009089708328E-2</v>
      </c>
    </row>
    <row r="84" spans="1:17" ht="27" customHeight="1" x14ac:dyDescent="0.25">
      <c r="A84" s="141" t="s">
        <v>71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3"/>
      <c r="L84" s="80"/>
      <c r="M84" s="80"/>
      <c r="N84" s="80"/>
      <c r="O84" s="80"/>
      <c r="P84" s="80"/>
    </row>
    <row r="85" spans="1:17" ht="27" customHeight="1" x14ac:dyDescent="0.25">
      <c r="A85" s="81">
        <v>1</v>
      </c>
      <c r="B85" s="33" t="s">
        <v>143</v>
      </c>
      <c r="C85" s="116">
        <v>37492075.200000003</v>
      </c>
      <c r="D85" s="116">
        <v>10557039.599999998</v>
      </c>
      <c r="E85" s="116">
        <v>10345795.35</v>
      </c>
      <c r="F85" s="116">
        <v>211138.68</v>
      </c>
      <c r="G85" s="116">
        <v>105.57</v>
      </c>
      <c r="H85" s="116">
        <v>26935035.599999998</v>
      </c>
      <c r="I85" s="116">
        <v>26396070.920000002</v>
      </c>
      <c r="J85" s="116">
        <v>538695.32999999996</v>
      </c>
      <c r="K85" s="116">
        <v>269.35000000000002</v>
      </c>
      <c r="L85" s="9"/>
      <c r="M85" s="16"/>
      <c r="N85" s="10"/>
      <c r="O85" s="34"/>
      <c r="P85" s="23"/>
      <c r="Q85" s="35"/>
    </row>
    <row r="86" spans="1:17" ht="27" customHeight="1" x14ac:dyDescent="0.25">
      <c r="A86" s="81">
        <v>2</v>
      </c>
      <c r="B86" s="33" t="s">
        <v>144</v>
      </c>
      <c r="C86" s="117"/>
      <c r="D86" s="117"/>
      <c r="E86" s="117"/>
      <c r="F86" s="117"/>
      <c r="G86" s="117"/>
      <c r="H86" s="117"/>
      <c r="I86" s="117"/>
      <c r="J86" s="117"/>
      <c r="K86" s="117"/>
      <c r="L86" s="9"/>
      <c r="M86" s="16"/>
      <c r="N86" s="10"/>
      <c r="O86" s="34"/>
      <c r="P86" s="23"/>
      <c r="Q86" s="35"/>
    </row>
    <row r="87" spans="1:17" ht="27" customHeight="1" x14ac:dyDescent="0.25">
      <c r="A87" s="81">
        <v>3</v>
      </c>
      <c r="B87" s="33" t="s">
        <v>145</v>
      </c>
      <c r="C87" s="117"/>
      <c r="D87" s="117"/>
      <c r="E87" s="117"/>
      <c r="F87" s="117"/>
      <c r="G87" s="117"/>
      <c r="H87" s="117"/>
      <c r="I87" s="117"/>
      <c r="J87" s="117"/>
      <c r="K87" s="117"/>
      <c r="L87" s="9"/>
      <c r="M87" s="16"/>
      <c r="N87" s="10"/>
      <c r="O87" s="34"/>
      <c r="P87" s="23"/>
      <c r="Q87" s="35"/>
    </row>
    <row r="88" spans="1:17" ht="27" customHeight="1" x14ac:dyDescent="0.25">
      <c r="A88" s="81">
        <v>4</v>
      </c>
      <c r="B88" s="33" t="s">
        <v>146</v>
      </c>
      <c r="C88" s="117"/>
      <c r="D88" s="117"/>
      <c r="E88" s="117"/>
      <c r="F88" s="117"/>
      <c r="G88" s="117"/>
      <c r="H88" s="117"/>
      <c r="I88" s="117"/>
      <c r="J88" s="117"/>
      <c r="K88" s="117"/>
      <c r="L88" s="9"/>
      <c r="M88" s="16"/>
      <c r="N88" s="10"/>
      <c r="O88" s="34"/>
      <c r="P88" s="23"/>
      <c r="Q88" s="35"/>
    </row>
    <row r="89" spans="1:17" ht="27" customHeight="1" x14ac:dyDescent="0.25">
      <c r="A89" s="81">
        <v>5</v>
      </c>
      <c r="B89" s="33" t="s">
        <v>147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9"/>
      <c r="M89" s="16"/>
      <c r="N89" s="10"/>
      <c r="O89" s="34"/>
      <c r="P89" s="23"/>
      <c r="Q89" s="35"/>
    </row>
    <row r="90" spans="1:17" ht="27" customHeight="1" x14ac:dyDescent="0.25">
      <c r="A90" s="81">
        <v>6</v>
      </c>
      <c r="B90" s="33" t="s">
        <v>148</v>
      </c>
      <c r="C90" s="117"/>
      <c r="D90" s="117"/>
      <c r="E90" s="117"/>
      <c r="F90" s="117"/>
      <c r="G90" s="117"/>
      <c r="H90" s="117"/>
      <c r="I90" s="117"/>
      <c r="J90" s="117"/>
      <c r="K90" s="117"/>
      <c r="L90" s="9"/>
      <c r="M90" s="16"/>
      <c r="N90" s="10" t="s">
        <v>106</v>
      </c>
      <c r="O90" s="34"/>
      <c r="P90" s="23"/>
      <c r="Q90" s="35"/>
    </row>
    <row r="91" spans="1:17" ht="27" customHeight="1" x14ac:dyDescent="0.25">
      <c r="A91" s="81">
        <v>7</v>
      </c>
      <c r="B91" s="33" t="s">
        <v>149</v>
      </c>
      <c r="C91" s="117"/>
      <c r="D91" s="117"/>
      <c r="E91" s="117"/>
      <c r="F91" s="117"/>
      <c r="G91" s="117"/>
      <c r="H91" s="117"/>
      <c r="I91" s="117"/>
      <c r="J91" s="117"/>
      <c r="K91" s="117"/>
      <c r="L91" s="9">
        <v>37791460</v>
      </c>
      <c r="M91" s="16" t="s">
        <v>105</v>
      </c>
      <c r="N91" s="10">
        <f>L91-L100</f>
        <v>299384.79999999702</v>
      </c>
      <c r="O91" s="34">
        <v>378</v>
      </c>
      <c r="P91" s="23"/>
      <c r="Q91" s="35"/>
    </row>
    <row r="92" spans="1:17" ht="27" customHeight="1" x14ac:dyDescent="0.25">
      <c r="A92" s="81">
        <v>8</v>
      </c>
      <c r="B92" s="33" t="s">
        <v>150</v>
      </c>
      <c r="C92" s="117"/>
      <c r="D92" s="117"/>
      <c r="E92" s="117"/>
      <c r="F92" s="117"/>
      <c r="G92" s="117"/>
      <c r="H92" s="117"/>
      <c r="I92" s="117"/>
      <c r="J92" s="117"/>
      <c r="K92" s="117"/>
      <c r="L92" s="9"/>
      <c r="M92" s="16"/>
      <c r="N92" s="10"/>
      <c r="O92" s="34"/>
      <c r="P92" s="23"/>
      <c r="Q92" s="35"/>
    </row>
    <row r="93" spans="1:17" ht="27" customHeight="1" x14ac:dyDescent="0.25">
      <c r="A93" s="81">
        <v>9</v>
      </c>
      <c r="B93" s="33" t="s">
        <v>151</v>
      </c>
      <c r="C93" s="117"/>
      <c r="D93" s="117"/>
      <c r="E93" s="117"/>
      <c r="F93" s="117"/>
      <c r="G93" s="117"/>
      <c r="H93" s="117"/>
      <c r="I93" s="117"/>
      <c r="J93" s="117"/>
      <c r="K93" s="117"/>
      <c r="L93" s="9"/>
      <c r="M93" s="16"/>
      <c r="N93" s="10"/>
      <c r="O93" s="34"/>
      <c r="P93" s="23"/>
      <c r="Q93" s="35"/>
    </row>
    <row r="94" spans="1:17" ht="27" customHeight="1" x14ac:dyDescent="0.25">
      <c r="A94" s="81">
        <v>10</v>
      </c>
      <c r="B94" s="33" t="s">
        <v>152</v>
      </c>
      <c r="C94" s="117"/>
      <c r="D94" s="117"/>
      <c r="E94" s="117"/>
      <c r="F94" s="117"/>
      <c r="G94" s="117"/>
      <c r="H94" s="117"/>
      <c r="I94" s="117"/>
      <c r="J94" s="117"/>
      <c r="K94" s="117"/>
      <c r="L94" s="9"/>
      <c r="M94" s="16"/>
      <c r="N94" s="10"/>
      <c r="O94" s="34"/>
      <c r="P94" s="23"/>
      <c r="Q94" s="35"/>
    </row>
    <row r="95" spans="1:17" ht="27" customHeight="1" x14ac:dyDescent="0.25">
      <c r="A95" s="81">
        <v>11</v>
      </c>
      <c r="B95" s="33" t="s">
        <v>153</v>
      </c>
      <c r="C95" s="117"/>
      <c r="D95" s="117"/>
      <c r="E95" s="117"/>
      <c r="F95" s="117"/>
      <c r="G95" s="117"/>
      <c r="H95" s="117"/>
      <c r="I95" s="117"/>
      <c r="J95" s="117"/>
      <c r="K95" s="117"/>
      <c r="L95" s="9"/>
      <c r="M95" s="16"/>
      <c r="N95" s="10"/>
      <c r="O95" s="34"/>
      <c r="P95" s="23"/>
      <c r="Q95" s="35"/>
    </row>
    <row r="96" spans="1:17" ht="27" customHeight="1" x14ac:dyDescent="0.25">
      <c r="A96" s="81">
        <v>12</v>
      </c>
      <c r="B96" s="33" t="s">
        <v>154</v>
      </c>
      <c r="C96" s="117"/>
      <c r="D96" s="117"/>
      <c r="E96" s="117"/>
      <c r="F96" s="117"/>
      <c r="G96" s="117"/>
      <c r="H96" s="117"/>
      <c r="I96" s="117"/>
      <c r="J96" s="117"/>
      <c r="K96" s="117"/>
      <c r="L96" s="9"/>
      <c r="M96" s="16"/>
      <c r="N96" s="10"/>
      <c r="O96" s="34"/>
      <c r="P96" s="23"/>
      <c r="Q96" s="35"/>
    </row>
    <row r="97" spans="1:17" ht="27" customHeight="1" x14ac:dyDescent="0.25">
      <c r="A97" s="81">
        <v>13</v>
      </c>
      <c r="B97" s="33" t="s">
        <v>155</v>
      </c>
      <c r="C97" s="117"/>
      <c r="D97" s="117"/>
      <c r="E97" s="117"/>
      <c r="F97" s="117"/>
      <c r="G97" s="117"/>
      <c r="H97" s="117"/>
      <c r="I97" s="117"/>
      <c r="J97" s="117"/>
      <c r="K97" s="117"/>
      <c r="L97" s="9" t="s">
        <v>95</v>
      </c>
      <c r="M97" s="16" t="s">
        <v>101</v>
      </c>
      <c r="N97" s="10" t="s">
        <v>97</v>
      </c>
      <c r="O97" s="34" t="s">
        <v>102</v>
      </c>
      <c r="P97" s="23" t="s">
        <v>99</v>
      </c>
      <c r="Q97" s="35"/>
    </row>
    <row r="98" spans="1:17" ht="27" customHeight="1" x14ac:dyDescent="0.25">
      <c r="A98" s="81">
        <v>14</v>
      </c>
      <c r="B98" s="33" t="s">
        <v>156</v>
      </c>
      <c r="C98" s="117"/>
      <c r="D98" s="117"/>
      <c r="E98" s="117"/>
      <c r="F98" s="117"/>
      <c r="G98" s="117"/>
      <c r="H98" s="117"/>
      <c r="I98" s="117"/>
      <c r="J98" s="117"/>
      <c r="K98" s="117"/>
      <c r="L98" s="9"/>
      <c r="M98" s="23">
        <f>M100-M99</f>
        <v>0</v>
      </c>
      <c r="N98" s="11">
        <f>N100-N99</f>
        <v>0</v>
      </c>
      <c r="O98" s="36">
        <f>O100-O99</f>
        <v>-6.9917405198793858E-12</v>
      </c>
      <c r="P98" s="23"/>
      <c r="Q98" s="35"/>
    </row>
    <row r="99" spans="1:17" ht="27" customHeight="1" x14ac:dyDescent="0.25">
      <c r="A99" s="81">
        <v>15</v>
      </c>
      <c r="B99" s="33" t="s">
        <v>157</v>
      </c>
      <c r="C99" s="118"/>
      <c r="D99" s="118"/>
      <c r="E99" s="118"/>
      <c r="F99" s="118"/>
      <c r="G99" s="118"/>
      <c r="H99" s="118"/>
      <c r="I99" s="118"/>
      <c r="J99" s="118"/>
      <c r="K99" s="118"/>
      <c r="L99" s="29"/>
      <c r="M99" s="31">
        <f>E102+I102</f>
        <v>36741866.270000003</v>
      </c>
      <c r="N99" s="30">
        <f>F102+J102</f>
        <v>749834.01</v>
      </c>
      <c r="O99" s="29">
        <f>(G102-G100-G101)+K102</f>
        <v>374.92000000000701</v>
      </c>
      <c r="P99" s="31">
        <f>O99+N99+M99</f>
        <v>37492075.200000003</v>
      </c>
      <c r="Q99" s="82">
        <f>P100-P99</f>
        <v>0</v>
      </c>
    </row>
    <row r="100" spans="1:17" ht="27" customHeight="1" x14ac:dyDescent="0.25">
      <c r="A100" s="5"/>
      <c r="B100" s="38" t="s">
        <v>29</v>
      </c>
      <c r="C100" s="57">
        <f t="shared" ref="C100" si="7">D100+H100</f>
        <v>73500</v>
      </c>
      <c r="D100" s="5">
        <f t="shared" ref="D100" si="8">E100+F100+G100</f>
        <v>73500</v>
      </c>
      <c r="E100" s="56">
        <v>0</v>
      </c>
      <c r="F100" s="56">
        <v>0</v>
      </c>
      <c r="G100" s="56">
        <v>73500</v>
      </c>
      <c r="H100" s="6">
        <f t="shared" ref="H100" si="9">I100+J100+K100</f>
        <v>0</v>
      </c>
      <c r="I100" s="56">
        <v>0</v>
      </c>
      <c r="J100" s="56">
        <v>0</v>
      </c>
      <c r="K100" s="56">
        <v>0</v>
      </c>
      <c r="L100" s="12">
        <f>SUM(C85:C99)</f>
        <v>37492075.200000003</v>
      </c>
      <c r="M100" s="16">
        <f>ROUND((L100-O100)*0.98,2)</f>
        <v>36741866.270000003</v>
      </c>
      <c r="N100" s="13">
        <f>ROUND((L100-O100)*0.02,2)</f>
        <v>749834.01</v>
      </c>
      <c r="O100" s="16">
        <f>ROUND(L100*0.00001,2)</f>
        <v>374.92</v>
      </c>
      <c r="P100" s="23">
        <f>M100+N100+O100</f>
        <v>37492075.200000003</v>
      </c>
      <c r="Q100" s="82">
        <f>L100-P100</f>
        <v>0</v>
      </c>
    </row>
    <row r="101" spans="1:17" ht="27" customHeight="1" x14ac:dyDescent="0.25">
      <c r="A101" s="5"/>
      <c r="B101" s="38" t="s">
        <v>70</v>
      </c>
      <c r="C101" s="57">
        <f>D101+H101</f>
        <v>10000</v>
      </c>
      <c r="D101" s="57">
        <f>E101+F101+G101</f>
        <v>10000</v>
      </c>
      <c r="E101" s="56">
        <v>0</v>
      </c>
      <c r="F101" s="56">
        <v>0</v>
      </c>
      <c r="G101" s="56">
        <v>10000</v>
      </c>
      <c r="H101" s="56">
        <f>I101+J101+K101</f>
        <v>0</v>
      </c>
      <c r="I101" s="56">
        <v>0</v>
      </c>
      <c r="J101" s="56">
        <v>0</v>
      </c>
      <c r="K101" s="56">
        <v>0</v>
      </c>
      <c r="L101" s="16"/>
      <c r="M101" s="16"/>
      <c r="N101" s="13"/>
      <c r="O101" s="16"/>
      <c r="P101" s="16"/>
      <c r="Q101" s="82"/>
    </row>
    <row r="102" spans="1:17" ht="27" customHeight="1" x14ac:dyDescent="0.25">
      <c r="A102" s="5"/>
      <c r="B102" s="38" t="s">
        <v>72</v>
      </c>
      <c r="C102" s="57">
        <f>SUM(C85:C101)</f>
        <v>37575575.200000003</v>
      </c>
      <c r="D102" s="57">
        <f t="shared" ref="D102:K102" si="10">SUM(D85:D101)</f>
        <v>10640539.599999998</v>
      </c>
      <c r="E102" s="57">
        <f t="shared" si="10"/>
        <v>10345795.35</v>
      </c>
      <c r="F102" s="57">
        <f t="shared" si="10"/>
        <v>211138.68</v>
      </c>
      <c r="G102" s="57">
        <f t="shared" si="10"/>
        <v>83605.570000000007</v>
      </c>
      <c r="H102" s="57">
        <f t="shared" si="10"/>
        <v>26935035.599999998</v>
      </c>
      <c r="I102" s="57">
        <f t="shared" si="10"/>
        <v>26396070.920000002</v>
      </c>
      <c r="J102" s="57">
        <f t="shared" si="10"/>
        <v>538695.32999999996</v>
      </c>
      <c r="K102" s="57">
        <f t="shared" si="10"/>
        <v>269.35000000000002</v>
      </c>
      <c r="L102" s="9"/>
      <c r="M102" s="16"/>
      <c r="N102" s="10"/>
      <c r="O102" s="34"/>
      <c r="P102" s="23"/>
      <c r="Q102" s="82"/>
    </row>
    <row r="103" spans="1:17" ht="27" customHeight="1" x14ac:dyDescent="0.25">
      <c r="A103" s="144" t="s">
        <v>81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9"/>
      <c r="M103" s="16"/>
      <c r="N103" s="10"/>
      <c r="O103" s="34"/>
      <c r="P103" s="23"/>
      <c r="Q103" s="35"/>
    </row>
    <row r="104" spans="1:17" s="35" customFormat="1" ht="27" customHeight="1" x14ac:dyDescent="0.25">
      <c r="A104" s="51">
        <v>1</v>
      </c>
      <c r="B104" s="33" t="s">
        <v>73</v>
      </c>
      <c r="C104" s="116">
        <f>D104+H104</f>
        <v>30714223.199999999</v>
      </c>
      <c r="D104" s="116">
        <f>E104+F104+G104</f>
        <v>8385461.9999999991</v>
      </c>
      <c r="E104" s="116">
        <f>8217670.59</f>
        <v>8217670.5899999999</v>
      </c>
      <c r="F104" s="116">
        <f>167707.56</f>
        <v>167707.56</v>
      </c>
      <c r="G104" s="116">
        <f>83.85</f>
        <v>83.85</v>
      </c>
      <c r="H104" s="116">
        <f>I104+J104+K104</f>
        <v>22328761.199999999</v>
      </c>
      <c r="I104" s="116">
        <v>21881967.149999999</v>
      </c>
      <c r="J104" s="116">
        <v>446570.76</v>
      </c>
      <c r="K104" s="116">
        <v>223.29</v>
      </c>
      <c r="L104" s="9"/>
      <c r="M104" s="16"/>
      <c r="N104" s="10"/>
      <c r="O104" s="34"/>
      <c r="P104" s="23"/>
    </row>
    <row r="105" spans="1:17" s="35" customFormat="1" ht="27" customHeight="1" x14ac:dyDescent="0.25">
      <c r="A105" s="51">
        <v>2</v>
      </c>
      <c r="B105" s="33" t="s">
        <v>74</v>
      </c>
      <c r="C105" s="117"/>
      <c r="D105" s="117"/>
      <c r="E105" s="117"/>
      <c r="F105" s="117"/>
      <c r="G105" s="117"/>
      <c r="H105" s="117"/>
      <c r="I105" s="117"/>
      <c r="J105" s="117"/>
      <c r="K105" s="117"/>
      <c r="L105" s="9"/>
      <c r="M105" s="16"/>
      <c r="N105" s="10" t="s">
        <v>106</v>
      </c>
      <c r="O105" s="34"/>
      <c r="P105" s="23"/>
    </row>
    <row r="106" spans="1:17" s="35" customFormat="1" ht="27" customHeight="1" x14ac:dyDescent="0.25">
      <c r="A106" s="51">
        <v>3</v>
      </c>
      <c r="B106" s="33" t="s">
        <v>75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9">
        <v>32878640</v>
      </c>
      <c r="M106" s="16" t="s">
        <v>105</v>
      </c>
      <c r="N106" s="10">
        <f>L106-L111</f>
        <v>2164416.8000000007</v>
      </c>
      <c r="O106" s="34">
        <v>329</v>
      </c>
      <c r="P106" s="23"/>
    </row>
    <row r="107" spans="1:17" s="35" customFormat="1" ht="27" customHeight="1" x14ac:dyDescent="0.25">
      <c r="A107" s="51">
        <v>4</v>
      </c>
      <c r="B107" s="33" t="s">
        <v>76</v>
      </c>
      <c r="C107" s="117"/>
      <c r="D107" s="117"/>
      <c r="E107" s="117"/>
      <c r="F107" s="117"/>
      <c r="G107" s="117"/>
      <c r="H107" s="117"/>
      <c r="I107" s="117"/>
      <c r="J107" s="117"/>
      <c r="K107" s="117"/>
      <c r="L107" s="9"/>
      <c r="M107" s="16"/>
      <c r="N107" s="10"/>
      <c r="O107" s="34"/>
      <c r="P107" s="23"/>
    </row>
    <row r="108" spans="1:17" s="35" customFormat="1" ht="27" customHeight="1" x14ac:dyDescent="0.25">
      <c r="A108" s="51">
        <v>5</v>
      </c>
      <c r="B108" s="33" t="s">
        <v>77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9" t="s">
        <v>95</v>
      </c>
      <c r="M108" s="16" t="s">
        <v>96</v>
      </c>
      <c r="N108" s="10" t="s">
        <v>97</v>
      </c>
      <c r="O108" s="34" t="s">
        <v>100</v>
      </c>
      <c r="P108" s="23" t="s">
        <v>99</v>
      </c>
    </row>
    <row r="109" spans="1:17" s="35" customFormat="1" ht="27" customHeight="1" x14ac:dyDescent="0.25">
      <c r="A109" s="51">
        <v>6</v>
      </c>
      <c r="B109" s="33" t="s">
        <v>78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9"/>
      <c r="M109" s="23">
        <f>M111-M110</f>
        <v>0</v>
      </c>
      <c r="N109" s="11">
        <f>N111-N110</f>
        <v>0</v>
      </c>
      <c r="O109" s="36">
        <f>O111-O110</f>
        <v>-5.7980287238024175E-12</v>
      </c>
      <c r="P109" s="23"/>
    </row>
    <row r="110" spans="1:17" s="35" customFormat="1" ht="27" customHeight="1" x14ac:dyDescent="0.25">
      <c r="A110" s="51">
        <v>7</v>
      </c>
      <c r="B110" s="33" t="s">
        <v>79</v>
      </c>
      <c r="C110" s="117"/>
      <c r="D110" s="117"/>
      <c r="E110" s="117"/>
      <c r="F110" s="117"/>
      <c r="G110" s="117"/>
      <c r="H110" s="117"/>
      <c r="I110" s="117"/>
      <c r="J110" s="117"/>
      <c r="K110" s="117"/>
      <c r="L110" s="9"/>
      <c r="M110" s="16">
        <f>E114+I114</f>
        <v>30099637.739999998</v>
      </c>
      <c r="N110" s="10">
        <f>F114+J114</f>
        <v>614278.32000000007</v>
      </c>
      <c r="O110" s="34">
        <f>(G114-G113-G112)+K114</f>
        <v>307.14000000000578</v>
      </c>
      <c r="P110" s="25">
        <f>O110+N110+M110</f>
        <v>30714223.199999999</v>
      </c>
    </row>
    <row r="111" spans="1:17" s="35" customFormat="1" ht="27" customHeight="1" x14ac:dyDescent="0.25">
      <c r="A111" s="51">
        <v>8</v>
      </c>
      <c r="B111" s="33" t="s">
        <v>80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31">
        <f>SUM(C104:C111)</f>
        <v>30714223.199999999</v>
      </c>
      <c r="M111" s="31">
        <f>ROUND((L111-O111)*0.98,2)</f>
        <v>30099637.739999998</v>
      </c>
      <c r="N111" s="32">
        <f>ROUND((L111-O111)*0.02,2)</f>
        <v>614278.31999999995</v>
      </c>
      <c r="O111" s="31">
        <f>ROUND((L111*0.00001),2)</f>
        <v>307.14</v>
      </c>
      <c r="P111" s="23">
        <f>O111+N111+M111</f>
        <v>30714223.199999999</v>
      </c>
      <c r="Q111" s="37">
        <f>L111-P111</f>
        <v>0</v>
      </c>
    </row>
    <row r="112" spans="1:17" s="35" customFormat="1" ht="27" customHeight="1" x14ac:dyDescent="0.25">
      <c r="A112" s="5"/>
      <c r="B112" s="38" t="s">
        <v>29</v>
      </c>
      <c r="C112" s="5">
        <f>D112</f>
        <v>65400</v>
      </c>
      <c r="D112" s="7">
        <f>E112+F112+G112</f>
        <v>65400</v>
      </c>
      <c r="E112" s="7">
        <v>0</v>
      </c>
      <c r="F112" s="7">
        <v>0</v>
      </c>
      <c r="G112" s="7">
        <v>65400</v>
      </c>
      <c r="H112" s="6">
        <f t="shared" ref="H112" si="11">I112+J112+K112</f>
        <v>0</v>
      </c>
      <c r="I112" s="7">
        <v>0</v>
      </c>
      <c r="J112" s="7">
        <v>0</v>
      </c>
      <c r="K112" s="7">
        <v>0</v>
      </c>
      <c r="L112" s="9"/>
      <c r="M112" s="16"/>
      <c r="N112" s="10"/>
      <c r="O112" s="34"/>
      <c r="P112" s="23"/>
    </row>
    <row r="113" spans="1:17" s="35" customFormat="1" ht="27" customHeight="1" x14ac:dyDescent="0.25">
      <c r="A113" s="5"/>
      <c r="B113" s="38" t="s">
        <v>70</v>
      </c>
      <c r="C113" s="5">
        <f>D113+H113</f>
        <v>14000</v>
      </c>
      <c r="D113" s="7">
        <f t="shared" ref="D113" si="12">E113+F113+G113</f>
        <v>14000</v>
      </c>
      <c r="E113" s="7">
        <v>0</v>
      </c>
      <c r="F113" s="7">
        <v>0</v>
      </c>
      <c r="G113" s="7">
        <v>14000</v>
      </c>
      <c r="H113" s="6">
        <v>0</v>
      </c>
      <c r="I113" s="7">
        <v>0</v>
      </c>
      <c r="J113" s="7">
        <v>0</v>
      </c>
      <c r="K113" s="7">
        <v>0</v>
      </c>
      <c r="L113" s="9"/>
      <c r="M113" s="16"/>
      <c r="N113" s="10"/>
      <c r="O113" s="34"/>
      <c r="P113" s="23"/>
    </row>
    <row r="114" spans="1:17" s="35" customFormat="1" ht="27" customHeight="1" x14ac:dyDescent="0.25">
      <c r="A114" s="5"/>
      <c r="B114" s="38" t="s">
        <v>82</v>
      </c>
      <c r="C114" s="5">
        <f>SUM(C104:C113)</f>
        <v>30793623.199999999</v>
      </c>
      <c r="D114" s="5">
        <f t="shared" ref="D114:K114" si="13">SUM(D104:D113)</f>
        <v>8464862</v>
      </c>
      <c r="E114" s="5">
        <f t="shared" si="13"/>
        <v>8217670.5899999999</v>
      </c>
      <c r="F114" s="5">
        <f t="shared" si="13"/>
        <v>167707.56</v>
      </c>
      <c r="G114" s="5">
        <f t="shared" si="13"/>
        <v>79483.850000000006</v>
      </c>
      <c r="H114" s="5">
        <f t="shared" si="13"/>
        <v>22328761.199999999</v>
      </c>
      <c r="I114" s="5">
        <f t="shared" si="13"/>
        <v>21881967.149999999</v>
      </c>
      <c r="J114" s="5">
        <f t="shared" si="13"/>
        <v>446570.76</v>
      </c>
      <c r="K114" s="5">
        <f t="shared" si="13"/>
        <v>223.29</v>
      </c>
      <c r="L114" s="23" t="s">
        <v>99</v>
      </c>
      <c r="M114" s="23"/>
      <c r="N114" s="24"/>
      <c r="O114" s="34"/>
      <c r="P114" s="23"/>
    </row>
    <row r="115" spans="1:17" s="35" customFormat="1" ht="39.75" hidden="1" customHeight="1" x14ac:dyDescent="0.25">
      <c r="A115" s="5"/>
      <c r="B115" s="83" t="s">
        <v>125</v>
      </c>
      <c r="C115" s="8"/>
      <c r="D115" s="27">
        <f>E115+F115+G115</f>
        <v>221902898</v>
      </c>
      <c r="E115" s="27">
        <f>E104+I104+E85+I85+E66+I66+E48+I48+E32+I32+E19+I19</f>
        <v>217462665.38999999</v>
      </c>
      <c r="F115" s="27">
        <f>F104+J104+F85+J85+F66+J66+F48+J48+F32+J32+F19+J19</f>
        <v>4438013.58</v>
      </c>
      <c r="G115" s="27">
        <f>G104+K104+G85+K85+G66+K66+G48+K48+G32+K32+G19+K19</f>
        <v>2219.0300000000002</v>
      </c>
      <c r="H115" s="8"/>
      <c r="I115" s="5"/>
      <c r="J115" s="5"/>
      <c r="K115" s="5"/>
      <c r="L115" s="23" t="s">
        <v>123</v>
      </c>
      <c r="M115" s="23" t="s">
        <v>124</v>
      </c>
      <c r="N115" s="24" t="s">
        <v>97</v>
      </c>
      <c r="O115" s="34"/>
      <c r="P115" s="23"/>
    </row>
    <row r="116" spans="1:17" s="35" customFormat="1" ht="39.75" hidden="1" customHeight="1" x14ac:dyDescent="0.25">
      <c r="A116" s="5"/>
      <c r="B116" s="38"/>
      <c r="C116" s="5"/>
      <c r="D116" s="5"/>
      <c r="E116" s="5"/>
      <c r="F116" s="5"/>
      <c r="G116" s="5"/>
      <c r="H116" s="5"/>
      <c r="I116" s="5"/>
      <c r="J116" s="5"/>
      <c r="K116" s="5"/>
      <c r="L116" s="46">
        <f>G115/D115</f>
        <v>1.0000004596605134E-5</v>
      </c>
      <c r="M116" s="84">
        <f>E115/(D115-G115)</f>
        <v>0.97999999999729603</v>
      </c>
      <c r="N116" s="47">
        <f>F115/(D115-G115)</f>
        <v>2.0000000002703914E-2</v>
      </c>
      <c r="O116" s="34"/>
      <c r="P116" s="23"/>
    </row>
    <row r="117" spans="1:17" s="35" customFormat="1" ht="27" customHeight="1" x14ac:dyDescent="0.25">
      <c r="A117" s="5"/>
      <c r="B117" s="33" t="s">
        <v>83</v>
      </c>
      <c r="C117" s="5">
        <f>C114+C102+C83+C64+C46+C30</f>
        <v>222427881.32999998</v>
      </c>
      <c r="D117" s="5">
        <f t="shared" ref="D117:K117" si="14">D114+D102+D83+D64+D46+D30</f>
        <v>64381756.519999988</v>
      </c>
      <c r="E117" s="5">
        <f t="shared" si="14"/>
        <v>62579011.93</v>
      </c>
      <c r="F117" s="5">
        <f t="shared" si="14"/>
        <v>1277122.7000000002</v>
      </c>
      <c r="G117" s="5">
        <f t="shared" si="14"/>
        <v>525621.89</v>
      </c>
      <c r="H117" s="5">
        <f t="shared" si="14"/>
        <v>158046124.80999997</v>
      </c>
      <c r="I117" s="5">
        <f t="shared" si="14"/>
        <v>154883653.46000001</v>
      </c>
      <c r="J117" s="5">
        <f t="shared" si="14"/>
        <v>3160890.8800000004</v>
      </c>
      <c r="K117" s="5">
        <f t="shared" si="14"/>
        <v>1580.47</v>
      </c>
      <c r="L117" s="12">
        <f>D115*0.00001</f>
        <v>2219.02898</v>
      </c>
      <c r="M117" s="16">
        <f>(D115-L117)*0.98</f>
        <v>217462665.3915996</v>
      </c>
      <c r="N117" s="13">
        <f>(D115-L117)*0.02</f>
        <v>4438013.5794204008</v>
      </c>
      <c r="O117" s="16">
        <f>L117+M117+N117</f>
        <v>221902897.99999997</v>
      </c>
      <c r="P117" s="23" t="s">
        <v>126</v>
      </c>
    </row>
    <row r="118" spans="1:17" s="35" customFormat="1" ht="39.75" hidden="1" customHeight="1" x14ac:dyDescent="0.25">
      <c r="A118" s="5"/>
      <c r="B118" s="85" t="s">
        <v>103</v>
      </c>
      <c r="C118" s="8">
        <v>225002250</v>
      </c>
      <c r="D118" s="48"/>
      <c r="E118" s="8">
        <v>220500000</v>
      </c>
      <c r="F118" s="8">
        <v>4500000</v>
      </c>
      <c r="G118" s="8">
        <v>2250.0300000000002</v>
      </c>
      <c r="H118" s="8"/>
      <c r="I118" s="8"/>
      <c r="J118" s="8"/>
      <c r="K118" s="8"/>
      <c r="L118" s="36">
        <f>G115-L117</f>
        <v>1.0200000001532317E-3</v>
      </c>
      <c r="M118" s="36">
        <f>M117-E115</f>
        <v>1.5996098518371582E-3</v>
      </c>
      <c r="N118" s="36">
        <f>N117-F115</f>
        <v>-5.795992910861969E-4</v>
      </c>
      <c r="O118" s="86">
        <f>C118-D115</f>
        <v>3099352</v>
      </c>
      <c r="P118" s="36" t="s">
        <v>106</v>
      </c>
    </row>
    <row r="119" spans="1:17" s="35" customFormat="1" ht="39.75" hidden="1" customHeight="1" x14ac:dyDescent="0.25">
      <c r="A119" s="5"/>
      <c r="B119" s="85" t="s">
        <v>104</v>
      </c>
      <c r="C119" s="8"/>
      <c r="D119" s="48"/>
      <c r="E119" s="8"/>
      <c r="F119" s="8"/>
      <c r="G119" s="8">
        <v>489000</v>
      </c>
      <c r="H119" s="8"/>
      <c r="I119" s="8"/>
      <c r="J119" s="8"/>
      <c r="K119" s="8"/>
      <c r="L119" s="9"/>
      <c r="M119" s="16"/>
      <c r="N119" s="10"/>
      <c r="O119" s="16"/>
    </row>
    <row r="120" spans="1:17" s="35" customFormat="1" ht="39.75" hidden="1" customHeight="1" x14ac:dyDescent="0.25">
      <c r="A120" s="5"/>
      <c r="B120" s="87" t="s">
        <v>107</v>
      </c>
      <c r="C120" s="8"/>
      <c r="D120" s="48"/>
      <c r="E120" s="8"/>
      <c r="F120" s="8"/>
      <c r="G120" s="15">
        <f>G119-(G112+G100+G82+G81+G63+G44)</f>
        <v>78857.979999999981</v>
      </c>
      <c r="H120" s="8"/>
      <c r="I120" s="8"/>
      <c r="J120" s="8"/>
      <c r="K120" s="8"/>
      <c r="L120" s="9"/>
      <c r="M120" s="16"/>
      <c r="N120" s="10"/>
      <c r="O120" s="34"/>
      <c r="P120" s="23"/>
    </row>
    <row r="121" spans="1:17" s="35" customFormat="1" ht="39.75" hidden="1" customHeight="1" x14ac:dyDescent="0.25">
      <c r="A121" s="5"/>
      <c r="B121" s="85" t="s">
        <v>111</v>
      </c>
      <c r="C121" s="26">
        <f>C118-D115</f>
        <v>3099352</v>
      </c>
      <c r="D121" s="15"/>
      <c r="E121" s="15">
        <f>E118-E115</f>
        <v>3037334.6100000143</v>
      </c>
      <c r="F121" s="15">
        <f>F118-F115</f>
        <v>61986.419999999925</v>
      </c>
      <c r="G121" s="15">
        <f>G118-G115</f>
        <v>31</v>
      </c>
      <c r="H121" s="8"/>
      <c r="I121" s="8"/>
      <c r="J121" s="8"/>
      <c r="K121" s="8"/>
      <c r="L121" s="31" t="s">
        <v>99</v>
      </c>
      <c r="M121" s="31"/>
      <c r="N121" s="32"/>
      <c r="O121" s="31"/>
    </row>
    <row r="122" spans="1:17" s="35" customFormat="1" ht="39.75" hidden="1" customHeight="1" x14ac:dyDescent="0.25">
      <c r="A122" s="5"/>
      <c r="B122" s="85"/>
      <c r="C122" s="15"/>
      <c r="D122" s="15"/>
      <c r="E122" s="15"/>
      <c r="F122" s="15"/>
      <c r="G122" s="15"/>
      <c r="H122" s="8"/>
      <c r="I122" s="8"/>
      <c r="J122" s="8"/>
      <c r="K122" s="8"/>
      <c r="L122" s="31">
        <v>3099352</v>
      </c>
      <c r="M122" s="16"/>
      <c r="N122" s="13"/>
      <c r="O122" s="16"/>
      <c r="P122" s="23"/>
    </row>
    <row r="123" spans="1:17" s="35" customFormat="1" ht="27" customHeight="1" x14ac:dyDescent="0.25">
      <c r="A123" s="145" t="s">
        <v>85</v>
      </c>
      <c r="B123" s="146"/>
      <c r="C123" s="146"/>
      <c r="D123" s="146"/>
      <c r="E123" s="146"/>
      <c r="F123" s="146"/>
      <c r="G123" s="146"/>
      <c r="H123" s="146"/>
      <c r="I123" s="146"/>
      <c r="J123" s="146"/>
      <c r="K123" s="147"/>
      <c r="L123" s="30">
        <f>ROUND(L122*0.00001,2)</f>
        <v>30.99</v>
      </c>
      <c r="M123" s="30">
        <f>ROUND((L122-L123)*0.98,2)</f>
        <v>3037334.59</v>
      </c>
      <c r="N123" s="30">
        <f>ROUND((L122-L123)*0.02,2)</f>
        <v>61986.42</v>
      </c>
      <c r="O123" s="29">
        <f>L123+M123+N123</f>
        <v>3099352</v>
      </c>
      <c r="P123" s="23"/>
    </row>
    <row r="124" spans="1:17" s="35" customFormat="1" ht="27" customHeight="1" x14ac:dyDescent="0.25">
      <c r="A124" s="145" t="s">
        <v>81</v>
      </c>
      <c r="B124" s="146"/>
      <c r="C124" s="146"/>
      <c r="D124" s="146"/>
      <c r="E124" s="146"/>
      <c r="F124" s="146"/>
      <c r="G124" s="146"/>
      <c r="H124" s="146"/>
      <c r="I124" s="146"/>
      <c r="J124" s="146"/>
      <c r="K124" s="147"/>
      <c r="L124" s="88"/>
      <c r="M124" s="29"/>
      <c r="N124" s="29"/>
      <c r="O124" s="29"/>
      <c r="P124" s="23"/>
    </row>
    <row r="125" spans="1:17" s="35" customFormat="1" ht="27" customHeight="1" x14ac:dyDescent="0.25">
      <c r="A125" s="89">
        <v>1</v>
      </c>
      <c r="B125" s="76" t="s">
        <v>86</v>
      </c>
      <c r="C125" s="5">
        <f>D125+H125</f>
        <v>2800000</v>
      </c>
      <c r="D125" s="7">
        <f>E125+F125+G125</f>
        <v>2800000</v>
      </c>
      <c r="E125" s="7">
        <v>2743972.56</v>
      </c>
      <c r="F125" s="7">
        <v>55999.44</v>
      </c>
      <c r="G125" s="7">
        <v>28.000000000000004</v>
      </c>
      <c r="H125" s="6">
        <v>0</v>
      </c>
      <c r="I125" s="7">
        <v>0</v>
      </c>
      <c r="J125" s="7">
        <v>0</v>
      </c>
      <c r="K125" s="7">
        <v>0</v>
      </c>
      <c r="L125" s="90"/>
      <c r="M125" s="90"/>
      <c r="N125" s="90"/>
      <c r="O125" s="90"/>
      <c r="P125" s="23"/>
    </row>
    <row r="126" spans="1:17" s="35" customFormat="1" ht="27" customHeight="1" x14ac:dyDescent="0.35">
      <c r="A126" s="5"/>
      <c r="B126" s="38" t="s">
        <v>29</v>
      </c>
      <c r="C126" s="5">
        <f t="shared" ref="C126" si="15">D126+H126</f>
        <v>5000</v>
      </c>
      <c r="D126" s="7">
        <f>E126+F126+G126</f>
        <v>5000</v>
      </c>
      <c r="E126" s="7">
        <v>0</v>
      </c>
      <c r="F126" s="7">
        <v>0</v>
      </c>
      <c r="G126" s="7">
        <v>5000</v>
      </c>
      <c r="H126" s="6">
        <v>0</v>
      </c>
      <c r="I126" s="7">
        <v>0</v>
      </c>
      <c r="J126" s="7">
        <v>0</v>
      </c>
      <c r="K126" s="7">
        <v>0</v>
      </c>
      <c r="L126" s="23"/>
      <c r="M126" s="16"/>
      <c r="N126" s="16"/>
      <c r="O126" s="16"/>
      <c r="P126" s="91"/>
    </row>
    <row r="127" spans="1:17" s="35" customFormat="1" ht="27" customHeight="1" x14ac:dyDescent="0.35">
      <c r="A127" s="5"/>
      <c r="B127" s="38" t="s">
        <v>70</v>
      </c>
      <c r="C127" s="5">
        <f>D127</f>
        <v>5000</v>
      </c>
      <c r="D127" s="7">
        <f>E127+F127+G127</f>
        <v>5000</v>
      </c>
      <c r="E127" s="7">
        <v>0</v>
      </c>
      <c r="F127" s="7">
        <v>0</v>
      </c>
      <c r="G127" s="7">
        <v>5000</v>
      </c>
      <c r="H127" s="6">
        <v>0</v>
      </c>
      <c r="I127" s="7">
        <v>0</v>
      </c>
      <c r="J127" s="7">
        <v>0</v>
      </c>
      <c r="K127" s="7">
        <v>0</v>
      </c>
      <c r="L127" s="23"/>
      <c r="M127" s="16"/>
      <c r="N127" s="16"/>
      <c r="O127" s="16"/>
      <c r="P127" s="91"/>
    </row>
    <row r="128" spans="1:17" s="35" customFormat="1" ht="27" customHeight="1" x14ac:dyDescent="0.25">
      <c r="A128" s="7"/>
      <c r="B128" s="38" t="s">
        <v>82</v>
      </c>
      <c r="C128" s="7">
        <f>SUM(C125:C127)</f>
        <v>2810000</v>
      </c>
      <c r="D128" s="7">
        <f t="shared" ref="D128:K128" si="16">SUM(D125:D127)</f>
        <v>2810000</v>
      </c>
      <c r="E128" s="7">
        <f t="shared" si="16"/>
        <v>2743972.56</v>
      </c>
      <c r="F128" s="7">
        <f t="shared" si="16"/>
        <v>55999.44</v>
      </c>
      <c r="G128" s="7">
        <f t="shared" si="16"/>
        <v>10028</v>
      </c>
      <c r="H128" s="7">
        <f t="shared" si="16"/>
        <v>0</v>
      </c>
      <c r="I128" s="7">
        <f t="shared" si="16"/>
        <v>0</v>
      </c>
      <c r="J128" s="7">
        <f t="shared" si="16"/>
        <v>0</v>
      </c>
      <c r="K128" s="7">
        <f t="shared" si="16"/>
        <v>0</v>
      </c>
      <c r="L128" s="40"/>
      <c r="M128" s="23"/>
      <c r="N128" s="23"/>
      <c r="O128" s="23"/>
      <c r="P128" s="40"/>
      <c r="Q128" s="41"/>
    </row>
    <row r="129" spans="1:17" s="35" customFormat="1" ht="27" customHeight="1" x14ac:dyDescent="0.25">
      <c r="A129" s="148" t="s">
        <v>87</v>
      </c>
      <c r="B129" s="149"/>
      <c r="C129" s="149"/>
      <c r="D129" s="149"/>
      <c r="E129" s="149"/>
      <c r="F129" s="149"/>
      <c r="G129" s="149"/>
      <c r="H129" s="149"/>
      <c r="I129" s="149"/>
      <c r="J129" s="149"/>
      <c r="K129" s="150"/>
      <c r="L129" s="39"/>
      <c r="M129" s="39"/>
      <c r="N129" s="39"/>
      <c r="O129" s="39"/>
      <c r="P129" s="40"/>
      <c r="Q129" s="41"/>
    </row>
    <row r="130" spans="1:17" s="35" customFormat="1" ht="63.75" customHeight="1" x14ac:dyDescent="0.25">
      <c r="A130" s="92">
        <v>1</v>
      </c>
      <c r="B130" s="38" t="s">
        <v>116</v>
      </c>
      <c r="C130" s="7">
        <f>D130+H130</f>
        <v>49227989.039999999</v>
      </c>
      <c r="D130" s="7">
        <f>E130+F130+G130</f>
        <v>49227989.039999999</v>
      </c>
      <c r="E130" s="7">
        <v>37956967.82</v>
      </c>
      <c r="F130" s="7">
        <v>11270528.949999999</v>
      </c>
      <c r="G130" s="7">
        <v>492.27</v>
      </c>
      <c r="H130" s="7">
        <v>0</v>
      </c>
      <c r="I130" s="7">
        <v>0</v>
      </c>
      <c r="J130" s="7">
        <v>0</v>
      </c>
      <c r="K130" s="7">
        <v>0</v>
      </c>
      <c r="L130" s="39"/>
      <c r="M130" s="39"/>
      <c r="N130" s="39"/>
      <c r="O130" s="39"/>
      <c r="P130" s="40"/>
      <c r="Q130" s="41"/>
    </row>
    <row r="131" spans="1:17" s="35" customFormat="1" ht="50.25" customHeight="1" x14ac:dyDescent="0.25">
      <c r="A131" s="92">
        <v>2</v>
      </c>
      <c r="B131" s="38" t="s">
        <v>117</v>
      </c>
      <c r="C131" s="7">
        <f t="shared" ref="C131:C136" si="17">D131+H131</f>
        <v>4349300</v>
      </c>
      <c r="D131" s="7">
        <f t="shared" ref="D131:D136" si="18">E131+F131+G131</f>
        <v>4349300</v>
      </c>
      <c r="E131" s="7">
        <v>0</v>
      </c>
      <c r="F131" s="7">
        <v>0</v>
      </c>
      <c r="G131" s="7">
        <v>4349300</v>
      </c>
      <c r="H131" s="7">
        <v>0</v>
      </c>
      <c r="I131" s="7">
        <v>0</v>
      </c>
      <c r="J131" s="7">
        <v>0</v>
      </c>
      <c r="K131" s="7">
        <v>0</v>
      </c>
      <c r="L131" s="39"/>
      <c r="M131" s="39"/>
      <c r="N131" s="39"/>
      <c r="O131" s="39"/>
      <c r="P131" s="40"/>
      <c r="Q131" s="41"/>
    </row>
    <row r="132" spans="1:17" s="35" customFormat="1" ht="47.25" customHeight="1" x14ac:dyDescent="0.25">
      <c r="A132" s="92">
        <v>3</v>
      </c>
      <c r="B132" s="38" t="s">
        <v>118</v>
      </c>
      <c r="C132" s="7">
        <f t="shared" si="17"/>
        <v>71850678.590000018</v>
      </c>
      <c r="D132" s="7">
        <f t="shared" si="18"/>
        <v>71850678.590000018</v>
      </c>
      <c r="E132" s="7">
        <v>70412960.88000001</v>
      </c>
      <c r="F132" s="7">
        <v>1436999.2</v>
      </c>
      <c r="G132" s="7">
        <v>718.51</v>
      </c>
      <c r="H132" s="7">
        <v>0</v>
      </c>
      <c r="I132" s="7">
        <v>0</v>
      </c>
      <c r="J132" s="7">
        <v>0</v>
      </c>
      <c r="K132" s="7"/>
      <c r="L132" s="39"/>
      <c r="M132" s="39"/>
      <c r="N132" s="39"/>
      <c r="O132" s="39"/>
      <c r="P132" s="40"/>
      <c r="Q132" s="41"/>
    </row>
    <row r="133" spans="1:17" s="35" customFormat="1" ht="57.75" customHeight="1" x14ac:dyDescent="0.25">
      <c r="A133" s="92">
        <v>4</v>
      </c>
      <c r="B133" s="38" t="s">
        <v>119</v>
      </c>
      <c r="C133" s="7">
        <f t="shared" si="17"/>
        <v>5225000</v>
      </c>
      <c r="D133" s="7">
        <f t="shared" si="18"/>
        <v>5225000</v>
      </c>
      <c r="E133" s="7">
        <v>0</v>
      </c>
      <c r="F133" s="7">
        <v>0</v>
      </c>
      <c r="G133" s="7">
        <v>5225000</v>
      </c>
      <c r="H133" s="7">
        <v>0</v>
      </c>
      <c r="I133" s="7">
        <v>0</v>
      </c>
      <c r="J133" s="7">
        <v>0</v>
      </c>
      <c r="K133" s="7">
        <v>0</v>
      </c>
      <c r="L133" s="40"/>
      <c r="M133" s="40"/>
      <c r="N133" s="40"/>
      <c r="O133" s="39"/>
      <c r="P133" s="40"/>
      <c r="Q133" s="41"/>
    </row>
    <row r="134" spans="1:17" s="35" customFormat="1" ht="48.75" customHeight="1" x14ac:dyDescent="0.25">
      <c r="A134" s="92">
        <v>5</v>
      </c>
      <c r="B134" s="38" t="s">
        <v>120</v>
      </c>
      <c r="C134" s="7">
        <f t="shared" si="17"/>
        <v>139999999.99000001</v>
      </c>
      <c r="D134" s="7">
        <f t="shared" si="18"/>
        <v>139999999.99000001</v>
      </c>
      <c r="E134" s="7">
        <v>137198628</v>
      </c>
      <c r="F134" s="7">
        <v>2799972</v>
      </c>
      <c r="G134" s="7">
        <v>1399.99</v>
      </c>
      <c r="H134" s="7">
        <v>0</v>
      </c>
      <c r="I134" s="7">
        <v>0</v>
      </c>
      <c r="J134" s="7">
        <v>0</v>
      </c>
      <c r="K134" s="7">
        <v>0</v>
      </c>
      <c r="L134" s="40"/>
      <c r="M134" s="40"/>
      <c r="N134" s="40"/>
      <c r="O134" s="40"/>
      <c r="P134" s="40"/>
      <c r="Q134" s="41"/>
    </row>
    <row r="135" spans="1:17" s="35" customFormat="1" ht="48.75" customHeight="1" x14ac:dyDescent="0.25">
      <c r="A135" s="92">
        <v>6</v>
      </c>
      <c r="B135" s="38" t="s">
        <v>158</v>
      </c>
      <c r="C135" s="7">
        <f t="shared" si="17"/>
        <v>3450000</v>
      </c>
      <c r="D135" s="7">
        <f t="shared" si="18"/>
        <v>3450000</v>
      </c>
      <c r="E135" s="7">
        <v>0</v>
      </c>
      <c r="F135" s="7">
        <v>0</v>
      </c>
      <c r="G135" s="7">
        <v>3450000</v>
      </c>
      <c r="H135" s="7"/>
      <c r="I135" s="7"/>
      <c r="J135" s="7"/>
      <c r="K135" s="7"/>
      <c r="L135" s="40"/>
      <c r="M135" s="40"/>
      <c r="N135" s="40"/>
      <c r="O135" s="40"/>
      <c r="P135" s="40"/>
      <c r="Q135" s="41"/>
    </row>
    <row r="136" spans="1:17" s="35" customFormat="1" ht="45.75" customHeight="1" x14ac:dyDescent="0.25">
      <c r="A136" s="92">
        <v>7</v>
      </c>
      <c r="B136" s="38" t="s">
        <v>121</v>
      </c>
      <c r="C136" s="7">
        <f t="shared" si="17"/>
        <v>39223684.409999996</v>
      </c>
      <c r="D136" s="7">
        <f t="shared" si="18"/>
        <v>39223684.409999996</v>
      </c>
      <c r="E136" s="7">
        <v>25606605.349999998</v>
      </c>
      <c r="F136" s="7">
        <v>13616686.830000002</v>
      </c>
      <c r="G136" s="7">
        <v>392.23</v>
      </c>
      <c r="H136" s="7">
        <v>0</v>
      </c>
      <c r="I136" s="7">
        <v>0</v>
      </c>
      <c r="J136" s="7">
        <v>0</v>
      </c>
      <c r="K136" s="7">
        <v>0</v>
      </c>
      <c r="L136" s="39"/>
      <c r="M136" s="39"/>
      <c r="N136" s="39"/>
      <c r="O136" s="39"/>
      <c r="P136" s="40"/>
      <c r="Q136" s="41"/>
    </row>
    <row r="137" spans="1:17" s="96" customFormat="1" ht="42.75" customHeight="1" x14ac:dyDescent="0.2">
      <c r="A137" s="92"/>
      <c r="B137" s="38" t="s">
        <v>127</v>
      </c>
      <c r="C137" s="7">
        <f>SUM(C130:C136)</f>
        <v>313326652.02999997</v>
      </c>
      <c r="D137" s="7">
        <f>SUM(D130:D136)</f>
        <v>313326652.02999997</v>
      </c>
      <c r="E137" s="7">
        <f t="shared" ref="E137:G137" si="19">SUM(E130:E136)</f>
        <v>271175162.05000001</v>
      </c>
      <c r="F137" s="7">
        <f t="shared" si="19"/>
        <v>29124186.98</v>
      </c>
      <c r="G137" s="7">
        <f t="shared" si="19"/>
        <v>13027303</v>
      </c>
      <c r="H137" s="7">
        <v>0</v>
      </c>
      <c r="I137" s="7">
        <v>0</v>
      </c>
      <c r="J137" s="7">
        <v>0</v>
      </c>
      <c r="K137" s="7">
        <v>0</v>
      </c>
      <c r="L137" s="93"/>
      <c r="M137" s="93"/>
      <c r="N137" s="93"/>
      <c r="O137" s="93"/>
      <c r="P137" s="94"/>
      <c r="Q137" s="95"/>
    </row>
    <row r="138" spans="1:17" s="35" customFormat="1" ht="48" customHeight="1" x14ac:dyDescent="0.25">
      <c r="A138" s="92"/>
      <c r="B138" s="38" t="s">
        <v>122</v>
      </c>
      <c r="C138" s="7">
        <f>C137+C128</f>
        <v>316136652.02999997</v>
      </c>
      <c r="D138" s="7">
        <f t="shared" ref="D138:K138" si="20">D137+D128</f>
        <v>316136652.02999997</v>
      </c>
      <c r="E138" s="7">
        <f t="shared" si="20"/>
        <v>273919134.61000001</v>
      </c>
      <c r="F138" s="7">
        <f t="shared" si="20"/>
        <v>29180186.420000002</v>
      </c>
      <c r="G138" s="7">
        <f t="shared" si="20"/>
        <v>13037331</v>
      </c>
      <c r="H138" s="7">
        <f t="shared" si="20"/>
        <v>0</v>
      </c>
      <c r="I138" s="7">
        <f t="shared" si="20"/>
        <v>0</v>
      </c>
      <c r="J138" s="7">
        <f t="shared" si="20"/>
        <v>0</v>
      </c>
      <c r="K138" s="7">
        <f t="shared" si="20"/>
        <v>0</v>
      </c>
      <c r="L138" s="39"/>
      <c r="M138" s="39"/>
      <c r="N138" s="39"/>
      <c r="O138" s="39"/>
      <c r="P138" s="40"/>
      <c r="Q138" s="41"/>
    </row>
    <row r="139" spans="1:17" s="35" customFormat="1" ht="48" customHeight="1" x14ac:dyDescent="0.25">
      <c r="A139" s="92"/>
      <c r="B139" s="38" t="s">
        <v>128</v>
      </c>
      <c r="C139" s="7">
        <f t="shared" ref="C139:K139" si="21">C138+C117</f>
        <v>538564533.3599999</v>
      </c>
      <c r="D139" s="7">
        <f t="shared" si="21"/>
        <v>380518408.54999995</v>
      </c>
      <c r="E139" s="7">
        <f t="shared" si="21"/>
        <v>336498146.54000002</v>
      </c>
      <c r="F139" s="7">
        <f t="shared" si="21"/>
        <v>30457309.120000001</v>
      </c>
      <c r="G139" s="7">
        <f t="shared" si="21"/>
        <v>13562952.890000001</v>
      </c>
      <c r="H139" s="7">
        <f t="shared" si="21"/>
        <v>158046124.80999997</v>
      </c>
      <c r="I139" s="7">
        <f t="shared" si="21"/>
        <v>154883653.46000001</v>
      </c>
      <c r="J139" s="7">
        <f t="shared" si="21"/>
        <v>3160890.8800000004</v>
      </c>
      <c r="K139" s="7">
        <f t="shared" si="21"/>
        <v>1580.47</v>
      </c>
      <c r="L139" s="39"/>
      <c r="M139" s="39"/>
      <c r="N139" s="39"/>
      <c r="O139" s="39"/>
      <c r="P139" s="40"/>
      <c r="Q139" s="41"/>
    </row>
    <row r="140" spans="1:17" s="35" customFormat="1" ht="48" customHeight="1" x14ac:dyDescent="0.25">
      <c r="A140" s="108"/>
      <c r="B140" s="109"/>
      <c r="C140" s="9"/>
      <c r="D140" s="9"/>
      <c r="E140" s="9"/>
      <c r="F140" s="9"/>
      <c r="G140" s="9"/>
      <c r="H140" s="9"/>
      <c r="I140" s="9"/>
      <c r="J140" s="9"/>
      <c r="K140" s="9"/>
      <c r="L140" s="39"/>
      <c r="M140" s="39"/>
      <c r="N140" s="39"/>
      <c r="O140" s="39"/>
      <c r="P140" s="40"/>
      <c r="Q140" s="41"/>
    </row>
    <row r="141" spans="1:17" s="35" customFormat="1" ht="24" customHeight="1" x14ac:dyDescent="0.25">
      <c r="A141" s="9"/>
      <c r="B141" s="110"/>
      <c r="C141" s="111"/>
      <c r="D141" s="111"/>
      <c r="E141" s="112"/>
      <c r="F141" s="112">
        <f>E139+I139</f>
        <v>491381800</v>
      </c>
      <c r="G141" s="112">
        <f>F139+J139</f>
        <v>33618200</v>
      </c>
      <c r="H141" s="111"/>
      <c r="I141" s="111"/>
      <c r="J141" s="111"/>
      <c r="K141" s="111"/>
      <c r="L141" s="39"/>
      <c r="M141" s="39"/>
      <c r="N141" s="39"/>
      <c r="O141" s="39"/>
      <c r="P141" s="40"/>
      <c r="Q141" s="41"/>
    </row>
    <row r="142" spans="1:17" s="35" customFormat="1" ht="24" customHeight="1" x14ac:dyDescent="0.25">
      <c r="A142" s="151" t="s">
        <v>129</v>
      </c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39"/>
      <c r="M142" s="39"/>
      <c r="N142" s="39"/>
      <c r="O142" s="39"/>
      <c r="P142" s="40"/>
      <c r="Q142" s="41"/>
    </row>
    <row r="143" spans="1:17" s="35" customFormat="1" ht="24" customHeight="1" x14ac:dyDescent="0.25">
      <c r="A143" s="9"/>
      <c r="B143" s="110"/>
      <c r="C143" s="111"/>
      <c r="D143" s="111"/>
      <c r="E143" s="112"/>
      <c r="F143" s="112"/>
      <c r="G143" s="112"/>
      <c r="H143" s="112"/>
      <c r="I143" s="112"/>
      <c r="J143" s="111"/>
      <c r="K143" s="111"/>
      <c r="L143" s="39"/>
      <c r="M143" s="39"/>
      <c r="N143" s="39"/>
      <c r="O143" s="39"/>
      <c r="P143" s="40"/>
      <c r="Q143" s="41"/>
    </row>
    <row r="144" spans="1:17" s="35" customFormat="1" ht="24" customHeight="1" x14ac:dyDescent="0.25">
      <c r="A144" s="9"/>
      <c r="B144" s="110"/>
      <c r="C144" s="112"/>
      <c r="D144" s="112"/>
      <c r="E144" s="112" t="s">
        <v>99</v>
      </c>
      <c r="F144" s="112">
        <f>F149-F141</f>
        <v>0</v>
      </c>
      <c r="G144" s="112">
        <f>G149-G141</f>
        <v>0</v>
      </c>
      <c r="H144" s="112"/>
      <c r="I144" s="112"/>
      <c r="J144" s="111"/>
      <c r="K144" s="111"/>
      <c r="L144" s="39"/>
      <c r="M144" s="39"/>
      <c r="N144" s="39"/>
      <c r="O144" s="39"/>
      <c r="P144" s="40"/>
      <c r="Q144" s="41"/>
    </row>
    <row r="145" spans="1:17" s="35" customFormat="1" ht="24" customHeight="1" x14ac:dyDescent="0.25">
      <c r="A145" s="9"/>
      <c r="B145" s="110"/>
      <c r="C145" s="112"/>
      <c r="D145" s="112" t="s">
        <v>164</v>
      </c>
      <c r="E145" s="112" t="s">
        <v>162</v>
      </c>
      <c r="F145" s="112">
        <v>217462665.38999999</v>
      </c>
      <c r="G145" s="112">
        <v>4438013.58</v>
      </c>
      <c r="H145" s="112">
        <f>G115</f>
        <v>2219.0300000000002</v>
      </c>
      <c r="I145" s="112"/>
      <c r="J145" s="111"/>
      <c r="K145" s="111"/>
      <c r="L145" s="39"/>
      <c r="M145" s="39"/>
      <c r="N145" s="39"/>
      <c r="O145" s="39"/>
      <c r="P145" s="40"/>
      <c r="Q145" s="41"/>
    </row>
    <row r="146" spans="1:17" s="35" customFormat="1" ht="24" customHeight="1" x14ac:dyDescent="0.25">
      <c r="A146" s="9"/>
      <c r="B146" s="110"/>
      <c r="C146" s="112"/>
      <c r="D146" s="112"/>
      <c r="E146" s="112" t="s">
        <v>106</v>
      </c>
      <c r="F146" s="112">
        <f>E118-F145</f>
        <v>3037334.6100000143</v>
      </c>
      <c r="G146" s="112">
        <f>F118-G145</f>
        <v>61986.419999999925</v>
      </c>
      <c r="H146" s="112">
        <f>G121</f>
        <v>31</v>
      </c>
      <c r="I146" s="112">
        <f>H146+G146+F146</f>
        <v>3099352.0300000142</v>
      </c>
      <c r="J146" s="111"/>
      <c r="K146" s="111"/>
      <c r="L146" s="39"/>
      <c r="M146" s="39"/>
      <c r="N146" s="39"/>
      <c r="O146" s="39"/>
      <c r="P146" s="40"/>
      <c r="Q146" s="41"/>
    </row>
    <row r="147" spans="1:17" s="35" customFormat="1" ht="24" customHeight="1" x14ac:dyDescent="0.25">
      <c r="A147" s="9"/>
      <c r="B147" s="110"/>
      <c r="C147" s="112"/>
      <c r="D147" s="112"/>
      <c r="E147" s="112"/>
      <c r="F147" s="112"/>
      <c r="G147" s="112"/>
      <c r="H147" s="112"/>
      <c r="I147" s="112"/>
      <c r="J147" s="111"/>
      <c r="K147" s="111"/>
      <c r="L147" s="39"/>
      <c r="M147" s="39"/>
      <c r="N147" s="39"/>
      <c r="O147" s="39"/>
      <c r="P147" s="40"/>
      <c r="Q147" s="41"/>
    </row>
    <row r="148" spans="1:17" s="35" customFormat="1" ht="24" customHeight="1" x14ac:dyDescent="0.25">
      <c r="A148" s="9"/>
      <c r="B148" s="110"/>
      <c r="C148" s="112"/>
      <c r="D148" s="112" t="s">
        <v>164</v>
      </c>
      <c r="E148" s="112" t="s">
        <v>163</v>
      </c>
      <c r="F148" s="112">
        <f>E138</f>
        <v>273919134.61000001</v>
      </c>
      <c r="G148" s="112">
        <f>F138</f>
        <v>29180186.420000002</v>
      </c>
      <c r="H148" s="112">
        <f>G125+G130+G132+G134+G136</f>
        <v>3031</v>
      </c>
      <c r="I148" s="112"/>
      <c r="J148" s="111"/>
      <c r="K148" s="111"/>
      <c r="L148" s="39"/>
      <c r="M148" s="39"/>
      <c r="N148" s="39"/>
      <c r="O148" s="39"/>
      <c r="P148" s="40"/>
      <c r="Q148" s="41"/>
    </row>
    <row r="149" spans="1:17" s="35" customFormat="1" ht="24" customHeight="1" x14ac:dyDescent="0.25">
      <c r="A149" s="9"/>
      <c r="B149" s="110"/>
      <c r="C149" s="112"/>
      <c r="D149" s="112"/>
      <c r="E149" s="112" t="s">
        <v>161</v>
      </c>
      <c r="F149" s="112">
        <v>491381800</v>
      </c>
      <c r="G149" s="112">
        <v>33618200</v>
      </c>
      <c r="H149" s="112"/>
      <c r="I149" s="112"/>
      <c r="J149" s="111"/>
      <c r="K149" s="111"/>
      <c r="L149" s="39"/>
      <c r="M149" s="39"/>
      <c r="N149" s="39"/>
      <c r="O149" s="39"/>
      <c r="P149" s="40"/>
      <c r="Q149" s="41"/>
    </row>
    <row r="150" spans="1:17" s="35" customFormat="1" ht="24" customHeight="1" x14ac:dyDescent="0.25">
      <c r="A150" s="9"/>
      <c r="B150" s="110"/>
      <c r="C150" s="111"/>
      <c r="D150" s="111"/>
      <c r="E150" s="112"/>
      <c r="F150" s="112" t="s">
        <v>159</v>
      </c>
      <c r="G150" s="112" t="s">
        <v>160</v>
      </c>
      <c r="H150" s="112" t="s">
        <v>169</v>
      </c>
      <c r="I150" s="112"/>
      <c r="J150" s="111"/>
      <c r="K150" s="111"/>
      <c r="L150" s="39"/>
      <c r="M150" s="39"/>
      <c r="N150" s="39"/>
      <c r="O150" s="39"/>
      <c r="P150" s="40"/>
      <c r="Q150" s="41"/>
    </row>
    <row r="151" spans="1:17" s="35" customFormat="1" ht="24" customHeight="1" x14ac:dyDescent="0.25">
      <c r="A151" s="9"/>
      <c r="B151" s="110"/>
      <c r="C151" s="111"/>
      <c r="D151" s="111"/>
      <c r="E151" s="112" t="s">
        <v>99</v>
      </c>
      <c r="F151" s="112">
        <f>F145+F148</f>
        <v>491381800</v>
      </c>
      <c r="G151" s="112">
        <f>G148+G145</f>
        <v>33618200</v>
      </c>
      <c r="H151" s="112">
        <f>H148+H145</f>
        <v>5250.0300000000007</v>
      </c>
      <c r="I151" s="112"/>
      <c r="J151" s="111"/>
      <c r="K151" s="111"/>
      <c r="L151" s="39"/>
      <c r="M151" s="39"/>
      <c r="N151" s="39"/>
      <c r="O151" s="39"/>
      <c r="P151" s="40"/>
      <c r="Q151" s="41"/>
    </row>
    <row r="152" spans="1:17" s="35" customFormat="1" ht="24" customHeight="1" x14ac:dyDescent="0.25">
      <c r="A152" s="9"/>
      <c r="B152" s="110"/>
      <c r="C152" s="111"/>
      <c r="D152" s="111"/>
      <c r="E152" s="112"/>
      <c r="F152" s="112">
        <f>F151+G151</f>
        <v>525000000</v>
      </c>
      <c r="G152" s="112"/>
      <c r="H152" s="112"/>
      <c r="I152" s="112"/>
      <c r="J152" s="111"/>
      <c r="K152" s="111"/>
      <c r="L152" s="39"/>
      <c r="M152" s="39"/>
      <c r="N152" s="39"/>
      <c r="O152" s="39"/>
      <c r="P152" s="40"/>
      <c r="Q152" s="41"/>
    </row>
    <row r="153" spans="1:17" s="35" customFormat="1" ht="24" customHeight="1" x14ac:dyDescent="0.25">
      <c r="A153" s="9"/>
      <c r="B153" s="110"/>
      <c r="C153" s="111"/>
      <c r="D153" s="111"/>
      <c r="E153" s="111"/>
      <c r="F153" s="111"/>
      <c r="G153" s="111"/>
      <c r="H153" s="111"/>
      <c r="I153" s="111"/>
      <c r="J153" s="111"/>
      <c r="K153" s="111"/>
      <c r="L153" s="39"/>
      <c r="M153" s="39"/>
      <c r="N153" s="39"/>
      <c r="O153" s="39"/>
      <c r="P153" s="40"/>
      <c r="Q153" s="41"/>
    </row>
    <row r="154" spans="1:17" s="35" customFormat="1" ht="24" customHeight="1" x14ac:dyDescent="0.25">
      <c r="A154" s="9"/>
      <c r="B154" s="110"/>
      <c r="C154" s="111"/>
      <c r="D154" s="111"/>
      <c r="E154" s="111"/>
      <c r="F154" s="111"/>
      <c r="G154" s="111"/>
      <c r="H154" s="111"/>
      <c r="I154" s="111"/>
      <c r="J154" s="111"/>
      <c r="K154" s="111"/>
      <c r="L154" s="39"/>
      <c r="M154" s="39"/>
      <c r="N154" s="39"/>
      <c r="O154" s="39"/>
      <c r="P154" s="40"/>
      <c r="Q154" s="41"/>
    </row>
    <row r="155" spans="1:17" s="35" customFormat="1" ht="24" customHeight="1" x14ac:dyDescent="0.25">
      <c r="A155" s="9"/>
      <c r="B155" s="110"/>
      <c r="C155" s="111"/>
      <c r="D155" s="111"/>
      <c r="E155" s="111"/>
      <c r="F155" s="111"/>
      <c r="G155" s="111"/>
      <c r="H155" s="111"/>
      <c r="I155" s="111"/>
      <c r="J155" s="111"/>
      <c r="K155" s="111"/>
      <c r="L155" s="39"/>
      <c r="M155" s="39"/>
      <c r="N155" s="39"/>
      <c r="O155" s="39"/>
      <c r="P155" s="40"/>
      <c r="Q155" s="41"/>
    </row>
    <row r="156" spans="1:17" s="35" customFormat="1" ht="24" customHeight="1" x14ac:dyDescent="0.25">
      <c r="A156" s="9"/>
      <c r="B156" s="110"/>
      <c r="C156" s="111"/>
      <c r="D156" s="111"/>
      <c r="E156" s="111"/>
      <c r="F156" s="111"/>
      <c r="G156" s="111"/>
      <c r="H156" s="111"/>
      <c r="I156" s="111"/>
      <c r="J156" s="111"/>
      <c r="K156" s="111"/>
      <c r="L156" s="39"/>
      <c r="M156" s="39"/>
      <c r="N156" s="39"/>
      <c r="O156" s="39"/>
      <c r="P156" s="40"/>
      <c r="Q156" s="41"/>
    </row>
    <row r="157" spans="1:17" s="35" customFormat="1" ht="24" customHeight="1" x14ac:dyDescent="0.25">
      <c r="A157" s="9"/>
      <c r="B157" s="110"/>
      <c r="C157" s="111"/>
      <c r="D157" s="111"/>
      <c r="E157" s="111"/>
      <c r="F157" s="111"/>
      <c r="G157" s="111"/>
      <c r="H157" s="111"/>
      <c r="I157" s="111"/>
      <c r="J157" s="111"/>
      <c r="K157" s="111"/>
      <c r="L157" s="39"/>
      <c r="M157" s="39"/>
      <c r="N157" s="39"/>
      <c r="O157" s="39"/>
      <c r="P157" s="40"/>
      <c r="Q157" s="41"/>
    </row>
    <row r="158" spans="1:17" s="35" customFormat="1" ht="24" customHeight="1" x14ac:dyDescent="0.25">
      <c r="A158" s="9"/>
      <c r="B158" s="110"/>
      <c r="C158" s="111"/>
      <c r="D158" s="111"/>
      <c r="E158" s="111"/>
      <c r="F158" s="111"/>
      <c r="G158" s="111"/>
      <c r="H158" s="111"/>
      <c r="I158" s="111"/>
      <c r="J158" s="111"/>
      <c r="K158" s="111"/>
      <c r="L158" s="39"/>
      <c r="M158" s="39"/>
      <c r="N158" s="39"/>
      <c r="O158" s="39"/>
      <c r="P158" s="40"/>
      <c r="Q158" s="41"/>
    </row>
    <row r="159" spans="1:17" s="35" customFormat="1" ht="24" customHeight="1" x14ac:dyDescent="0.25">
      <c r="A159" s="34"/>
      <c r="B159" s="97"/>
      <c r="C159" s="90"/>
      <c r="D159" s="90"/>
      <c r="E159" s="90"/>
      <c r="F159" s="90"/>
      <c r="G159" s="90"/>
      <c r="H159" s="90"/>
      <c r="I159" s="90"/>
      <c r="J159" s="90"/>
      <c r="K159" s="90"/>
      <c r="L159" s="39"/>
      <c r="M159" s="39"/>
      <c r="N159" s="39"/>
      <c r="O159" s="39"/>
      <c r="P159" s="40"/>
      <c r="Q159" s="41"/>
    </row>
    <row r="160" spans="1:17" s="35" customFormat="1" ht="24" customHeight="1" x14ac:dyDescent="0.25">
      <c r="A160" s="34"/>
      <c r="B160" s="97"/>
      <c r="C160" s="90"/>
      <c r="D160" s="90"/>
      <c r="E160" s="90"/>
      <c r="F160" s="90"/>
      <c r="G160" s="90"/>
      <c r="H160" s="90"/>
      <c r="I160" s="90"/>
      <c r="J160" s="90"/>
      <c r="K160" s="90"/>
      <c r="L160" s="39"/>
      <c r="M160" s="39"/>
      <c r="N160" s="39"/>
      <c r="O160" s="39"/>
      <c r="P160" s="40"/>
      <c r="Q160" s="41"/>
    </row>
    <row r="161" spans="1:17" s="35" customFormat="1" ht="24" customHeight="1" x14ac:dyDescent="0.25">
      <c r="A161" s="34"/>
      <c r="B161" s="97"/>
      <c r="C161" s="90"/>
      <c r="D161" s="90"/>
      <c r="E161" s="90"/>
      <c r="F161" s="90"/>
      <c r="G161" s="90"/>
      <c r="H161" s="90"/>
      <c r="I161" s="90"/>
      <c r="J161" s="90"/>
      <c r="K161" s="90"/>
      <c r="L161" s="39"/>
      <c r="M161" s="39"/>
      <c r="N161" s="39"/>
      <c r="O161" s="39"/>
      <c r="P161" s="40"/>
      <c r="Q161" s="41"/>
    </row>
    <row r="162" spans="1:17" s="35" customFormat="1" ht="24" customHeight="1" x14ac:dyDescent="0.25">
      <c r="A162" s="34"/>
      <c r="B162" s="97"/>
      <c r="C162" s="90"/>
      <c r="D162" s="90"/>
      <c r="E162" s="90"/>
      <c r="F162" s="90"/>
      <c r="G162" s="90"/>
      <c r="H162" s="90"/>
      <c r="I162" s="90"/>
      <c r="J162" s="90"/>
      <c r="K162" s="90"/>
      <c r="L162" s="39"/>
      <c r="M162" s="39"/>
      <c r="N162" s="39"/>
      <c r="O162" s="39"/>
      <c r="P162" s="40"/>
      <c r="Q162" s="41"/>
    </row>
    <row r="163" spans="1:17" s="35" customFormat="1" ht="24" customHeight="1" x14ac:dyDescent="0.25">
      <c r="A163" s="34"/>
      <c r="B163" s="97"/>
      <c r="C163" s="90"/>
      <c r="D163" s="90"/>
      <c r="E163" s="90"/>
      <c r="F163" s="90"/>
      <c r="G163" s="90"/>
      <c r="H163" s="90"/>
      <c r="I163" s="90"/>
      <c r="J163" s="90"/>
      <c r="K163" s="90"/>
      <c r="L163" s="39"/>
      <c r="M163" s="39"/>
      <c r="N163" s="39"/>
      <c r="O163" s="39"/>
      <c r="P163" s="40"/>
      <c r="Q163" s="41"/>
    </row>
    <row r="164" spans="1:17" s="35" customFormat="1" ht="24" customHeight="1" x14ac:dyDescent="0.25">
      <c r="A164" s="34"/>
      <c r="B164" s="97"/>
      <c r="C164" s="90"/>
      <c r="D164" s="90"/>
      <c r="E164" s="90"/>
      <c r="F164" s="90"/>
      <c r="G164" s="90"/>
      <c r="H164" s="90"/>
      <c r="I164" s="90"/>
      <c r="J164" s="90"/>
      <c r="K164" s="90"/>
      <c r="L164" s="39"/>
      <c r="M164" s="39"/>
      <c r="N164" s="39"/>
      <c r="O164" s="39"/>
      <c r="P164" s="40"/>
      <c r="Q164" s="41"/>
    </row>
    <row r="165" spans="1:17" s="35" customFormat="1" ht="24" customHeight="1" x14ac:dyDescent="0.25">
      <c r="A165" s="34"/>
      <c r="B165" s="97"/>
      <c r="C165" s="90"/>
      <c r="D165" s="90"/>
      <c r="E165" s="90"/>
      <c r="F165" s="90"/>
      <c r="G165" s="90"/>
      <c r="H165" s="90"/>
      <c r="I165" s="90"/>
      <c r="J165" s="90"/>
      <c r="K165" s="90"/>
      <c r="L165" s="39"/>
      <c r="M165" s="39"/>
      <c r="N165" s="39"/>
      <c r="O165" s="39"/>
      <c r="P165" s="40"/>
      <c r="Q165" s="41"/>
    </row>
    <row r="166" spans="1:17" s="35" customFormat="1" ht="24" customHeight="1" x14ac:dyDescent="0.25">
      <c r="A166" s="34"/>
      <c r="B166" s="97"/>
      <c r="C166" s="90"/>
      <c r="D166" s="90"/>
      <c r="E166" s="90"/>
      <c r="F166" s="90"/>
      <c r="G166" s="90"/>
      <c r="H166" s="90"/>
      <c r="I166" s="90"/>
      <c r="J166" s="90"/>
      <c r="K166" s="90"/>
      <c r="L166" s="39"/>
      <c r="M166" s="39"/>
      <c r="N166" s="39"/>
      <c r="O166" s="39"/>
      <c r="P166" s="40"/>
      <c r="Q166" s="41"/>
    </row>
    <row r="167" spans="1:17" s="35" customFormat="1" ht="24" customHeight="1" x14ac:dyDescent="0.25">
      <c r="A167" s="34"/>
      <c r="B167" s="97"/>
      <c r="C167" s="90"/>
      <c r="D167" s="90"/>
      <c r="E167" s="90"/>
      <c r="F167" s="90"/>
      <c r="G167" s="90"/>
      <c r="H167" s="90"/>
      <c r="I167" s="90"/>
      <c r="J167" s="90"/>
      <c r="K167" s="90"/>
      <c r="L167" s="39"/>
      <c r="M167" s="39"/>
      <c r="N167" s="39"/>
      <c r="O167" s="39"/>
      <c r="P167" s="40"/>
      <c r="Q167" s="41"/>
    </row>
    <row r="168" spans="1:17" s="35" customFormat="1" ht="24" customHeight="1" x14ac:dyDescent="0.25">
      <c r="A168" s="34"/>
      <c r="B168" s="97"/>
      <c r="C168" s="90"/>
      <c r="D168" s="90"/>
      <c r="E168" s="90"/>
      <c r="F168" s="90"/>
      <c r="G168" s="90"/>
      <c r="H168" s="90"/>
      <c r="I168" s="90"/>
      <c r="J168" s="90"/>
      <c r="K168" s="90"/>
      <c r="L168" s="39"/>
      <c r="M168" s="39"/>
      <c r="N168" s="39"/>
      <c r="O168" s="39"/>
      <c r="P168" s="40"/>
      <c r="Q168" s="41"/>
    </row>
    <row r="169" spans="1:17" s="35" customFormat="1" ht="24" customHeight="1" x14ac:dyDescent="0.25">
      <c r="A169" s="34"/>
      <c r="B169" s="97"/>
      <c r="C169" s="90"/>
      <c r="D169" s="90"/>
      <c r="E169" s="90"/>
      <c r="F169" s="90"/>
      <c r="G169" s="90"/>
      <c r="H169" s="90"/>
      <c r="I169" s="90"/>
      <c r="J169" s="90"/>
      <c r="K169" s="90"/>
      <c r="L169" s="39"/>
      <c r="M169" s="39"/>
      <c r="N169" s="39"/>
      <c r="O169" s="39"/>
      <c r="P169" s="40"/>
      <c r="Q169" s="41"/>
    </row>
    <row r="170" spans="1:17" s="35" customFormat="1" ht="24" customHeight="1" x14ac:dyDescent="0.25">
      <c r="A170" s="34"/>
      <c r="B170" s="97"/>
      <c r="C170" s="90"/>
      <c r="D170" s="90"/>
      <c r="E170" s="90"/>
      <c r="F170" s="90"/>
      <c r="G170" s="90"/>
      <c r="H170" s="90"/>
      <c r="I170" s="90"/>
      <c r="J170" s="90"/>
      <c r="K170" s="90"/>
      <c r="L170" s="39"/>
      <c r="M170" s="39"/>
      <c r="N170" s="39"/>
      <c r="O170" s="39"/>
      <c r="P170" s="40"/>
      <c r="Q170" s="41"/>
    </row>
    <row r="171" spans="1:17" s="35" customFormat="1" ht="24" customHeight="1" x14ac:dyDescent="0.25">
      <c r="A171" s="34"/>
      <c r="B171" s="97"/>
      <c r="C171" s="90"/>
      <c r="D171" s="90"/>
      <c r="E171" s="90"/>
      <c r="F171" s="90"/>
      <c r="G171" s="90"/>
      <c r="H171" s="90"/>
      <c r="I171" s="90"/>
      <c r="J171" s="90"/>
      <c r="K171" s="90"/>
      <c r="L171" s="39"/>
      <c r="M171" s="39"/>
      <c r="N171" s="39"/>
      <c r="O171" s="39"/>
      <c r="P171" s="40"/>
      <c r="Q171" s="41"/>
    </row>
    <row r="172" spans="1:17" s="35" customFormat="1" ht="24" customHeight="1" x14ac:dyDescent="0.25">
      <c r="A172" s="34"/>
      <c r="B172" s="97"/>
      <c r="C172" s="90"/>
      <c r="D172" s="90"/>
      <c r="E172" s="90"/>
      <c r="F172" s="90"/>
      <c r="G172" s="90"/>
      <c r="H172" s="90"/>
      <c r="I172" s="90"/>
      <c r="J172" s="90"/>
      <c r="K172" s="90"/>
      <c r="L172" s="39"/>
      <c r="M172" s="39"/>
      <c r="N172" s="39"/>
      <c r="O172" s="39"/>
      <c r="P172" s="40"/>
      <c r="Q172" s="41"/>
    </row>
    <row r="173" spans="1:17" s="35" customFormat="1" ht="24" customHeight="1" x14ac:dyDescent="0.25">
      <c r="A173" s="34"/>
      <c r="B173" s="97"/>
      <c r="C173" s="90"/>
      <c r="D173" s="90"/>
      <c r="E173" s="90"/>
      <c r="F173" s="90"/>
      <c r="G173" s="90"/>
      <c r="H173" s="90"/>
      <c r="I173" s="90"/>
      <c r="J173" s="90"/>
      <c r="K173" s="90"/>
      <c r="L173" s="39"/>
      <c r="M173" s="39"/>
      <c r="N173" s="39"/>
      <c r="O173" s="39"/>
      <c r="P173" s="40"/>
      <c r="Q173" s="41"/>
    </row>
    <row r="174" spans="1:17" s="35" customFormat="1" ht="24" customHeight="1" x14ac:dyDescent="0.25">
      <c r="A174" s="34"/>
      <c r="B174" s="97"/>
      <c r="C174" s="90"/>
      <c r="D174" s="90"/>
      <c r="E174" s="90"/>
      <c r="F174" s="90"/>
      <c r="G174" s="90"/>
      <c r="H174" s="90"/>
      <c r="I174" s="90"/>
      <c r="J174" s="90"/>
      <c r="K174" s="90"/>
      <c r="L174" s="39"/>
      <c r="M174" s="39"/>
      <c r="N174" s="39"/>
      <c r="O174" s="39"/>
      <c r="P174" s="40"/>
      <c r="Q174" s="41"/>
    </row>
    <row r="175" spans="1:17" s="35" customFormat="1" ht="24" customHeight="1" x14ac:dyDescent="0.25">
      <c r="A175" s="34"/>
      <c r="B175" s="97"/>
      <c r="C175" s="90"/>
      <c r="D175" s="90"/>
      <c r="E175" s="90"/>
      <c r="F175" s="90"/>
      <c r="G175" s="90"/>
      <c r="H175" s="90"/>
      <c r="I175" s="90"/>
      <c r="J175" s="90"/>
      <c r="K175" s="90"/>
      <c r="L175" s="39"/>
      <c r="M175" s="39"/>
      <c r="N175" s="39"/>
      <c r="O175" s="39"/>
      <c r="P175" s="40"/>
      <c r="Q175" s="41"/>
    </row>
    <row r="176" spans="1:17" s="35" customFormat="1" ht="24" customHeight="1" x14ac:dyDescent="0.25">
      <c r="A176" s="34"/>
      <c r="B176" s="97"/>
      <c r="C176" s="90"/>
      <c r="D176" s="90"/>
      <c r="E176" s="90"/>
      <c r="F176" s="90"/>
      <c r="G176" s="90"/>
      <c r="H176" s="90"/>
      <c r="I176" s="90"/>
      <c r="J176" s="90"/>
      <c r="K176" s="90"/>
      <c r="L176" s="39"/>
      <c r="M176" s="39"/>
      <c r="N176" s="39"/>
      <c r="O176" s="39"/>
      <c r="P176" s="40"/>
      <c r="Q176" s="41"/>
    </row>
    <row r="177" spans="1:17" s="35" customFormat="1" x14ac:dyDescent="0.25">
      <c r="A177" s="98"/>
      <c r="B177" s="99"/>
      <c r="C177" s="100"/>
      <c r="D177" s="100"/>
      <c r="E177" s="101"/>
      <c r="F177" s="102"/>
      <c r="G177" s="100"/>
      <c r="H177" s="102"/>
      <c r="I177" s="102"/>
      <c r="J177" s="102"/>
      <c r="K177" s="102"/>
      <c r="L177" s="39">
        <f>L128-L129</f>
        <v>0</v>
      </c>
      <c r="M177" s="40">
        <f>M128-M129</f>
        <v>0</v>
      </c>
      <c r="N177" s="40">
        <f>N128-N129</f>
        <v>0</v>
      </c>
      <c r="O177" s="39"/>
      <c r="P177" s="40"/>
      <c r="Q177" s="41"/>
    </row>
    <row r="178" spans="1:17" ht="39" customHeight="1" x14ac:dyDescent="0.25">
      <c r="B178" s="139"/>
      <c r="C178" s="139"/>
      <c r="D178" s="139"/>
      <c r="E178" s="139"/>
      <c r="F178" s="103"/>
      <c r="G178" s="103"/>
      <c r="H178" s="62"/>
      <c r="I178" s="140"/>
      <c r="J178" s="140"/>
      <c r="K178" s="62"/>
    </row>
    <row r="179" spans="1:17" x14ac:dyDescent="0.25">
      <c r="B179" s="104"/>
      <c r="C179" s="105"/>
      <c r="D179" s="105"/>
      <c r="E179" s="106"/>
      <c r="F179" s="105"/>
      <c r="G179" s="105"/>
      <c r="H179" s="105"/>
      <c r="I179" s="107"/>
      <c r="J179" s="107"/>
      <c r="K179" s="105"/>
    </row>
    <row r="180" spans="1:17" x14ac:dyDescent="0.25">
      <c r="B180" s="104"/>
      <c r="C180" s="105"/>
      <c r="D180" s="105"/>
      <c r="E180" s="105"/>
      <c r="F180" s="105"/>
      <c r="G180" s="105"/>
      <c r="H180" s="105"/>
      <c r="I180" s="105"/>
      <c r="J180" s="105"/>
      <c r="K180" s="105"/>
    </row>
    <row r="181" spans="1:17" x14ac:dyDescent="0.25">
      <c r="B181" s="104"/>
      <c r="C181" s="105"/>
      <c r="D181" s="105"/>
      <c r="E181" s="105"/>
      <c r="F181" s="105"/>
      <c r="G181" s="105"/>
      <c r="H181" s="105"/>
      <c r="I181" s="105"/>
      <c r="J181" s="105"/>
      <c r="K181" s="105"/>
    </row>
    <row r="182" spans="1:17" x14ac:dyDescent="0.25">
      <c r="B182" s="104"/>
      <c r="C182" s="105"/>
      <c r="D182" s="105"/>
      <c r="E182" s="105"/>
      <c r="F182" s="105"/>
      <c r="G182" s="105"/>
      <c r="H182" s="105"/>
      <c r="I182" s="105"/>
      <c r="J182" s="105"/>
      <c r="K182" s="105"/>
    </row>
    <row r="183" spans="1:17" x14ac:dyDescent="0.25">
      <c r="B183" s="104"/>
      <c r="C183" s="105"/>
      <c r="D183" s="105"/>
      <c r="E183" s="105"/>
      <c r="F183" s="105"/>
      <c r="G183" s="105"/>
      <c r="H183" s="105"/>
      <c r="I183" s="105"/>
      <c r="J183" s="105"/>
      <c r="K183" s="105"/>
    </row>
    <row r="184" spans="1:17" x14ac:dyDescent="0.25">
      <c r="B184" s="104"/>
      <c r="C184" s="105"/>
      <c r="D184" s="105"/>
      <c r="E184" s="105"/>
      <c r="F184" s="105"/>
      <c r="G184" s="105"/>
      <c r="H184" s="105"/>
      <c r="I184" s="105"/>
      <c r="J184" s="105"/>
      <c r="K184" s="105"/>
    </row>
    <row r="185" spans="1:17" x14ac:dyDescent="0.25">
      <c r="B185" s="104"/>
      <c r="C185" s="105"/>
      <c r="D185" s="105"/>
      <c r="E185" s="105"/>
      <c r="F185" s="105"/>
      <c r="G185" s="105"/>
      <c r="H185" s="105"/>
      <c r="I185" s="105"/>
      <c r="J185" s="105"/>
      <c r="K185" s="105"/>
    </row>
    <row r="186" spans="1:17" x14ac:dyDescent="0.25">
      <c r="B186" s="104"/>
      <c r="C186" s="105"/>
      <c r="D186" s="105"/>
      <c r="E186" s="105"/>
      <c r="F186" s="105"/>
      <c r="G186" s="105"/>
      <c r="H186" s="105"/>
      <c r="I186" s="105"/>
      <c r="J186" s="105"/>
      <c r="K186" s="105"/>
    </row>
    <row r="187" spans="1:17" x14ac:dyDescent="0.25"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</row>
    <row r="188" spans="1:17" x14ac:dyDescent="0.25">
      <c r="B188" s="104"/>
      <c r="C188" s="105"/>
      <c r="D188" s="105"/>
      <c r="E188" s="105"/>
      <c r="F188" s="105"/>
      <c r="G188" s="105"/>
      <c r="H188" s="105"/>
      <c r="I188" s="105"/>
      <c r="J188" s="105"/>
      <c r="K188" s="105"/>
    </row>
    <row r="189" spans="1:17" x14ac:dyDescent="0.25"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</row>
  </sheetData>
  <mergeCells count="84">
    <mergeCell ref="B178:E178"/>
    <mergeCell ref="I178:J178"/>
    <mergeCell ref="A18:K18"/>
    <mergeCell ref="A31:K31"/>
    <mergeCell ref="A47:K47"/>
    <mergeCell ref="A65:K65"/>
    <mergeCell ref="A84:K84"/>
    <mergeCell ref="A103:K103"/>
    <mergeCell ref="A123:K123"/>
    <mergeCell ref="A124:K124"/>
    <mergeCell ref="A129:K129"/>
    <mergeCell ref="A142:K142"/>
    <mergeCell ref="H19:H27"/>
    <mergeCell ref="I19:I27"/>
    <mergeCell ref="K19:K27"/>
    <mergeCell ref="J19:J27"/>
    <mergeCell ref="C48:C62"/>
    <mergeCell ref="B7:J7"/>
    <mergeCell ref="B8:J8"/>
    <mergeCell ref="B9:J9"/>
    <mergeCell ref="B10:J10"/>
    <mergeCell ref="C19:C27"/>
    <mergeCell ref="D19:D27"/>
    <mergeCell ref="E19:E27"/>
    <mergeCell ref="F19:F27"/>
    <mergeCell ref="G19:G27"/>
    <mergeCell ref="C32:C43"/>
    <mergeCell ref="D32:D43"/>
    <mergeCell ref="E32:E43"/>
    <mergeCell ref="F32:F43"/>
    <mergeCell ref="G32:G43"/>
    <mergeCell ref="A17:K17"/>
    <mergeCell ref="A12:A15"/>
    <mergeCell ref="B12:B15"/>
    <mergeCell ref="C12:C15"/>
    <mergeCell ref="D12:G12"/>
    <mergeCell ref="H12:K12"/>
    <mergeCell ref="D13:D15"/>
    <mergeCell ref="I13:I15"/>
    <mergeCell ref="J13:J15"/>
    <mergeCell ref="E13:E15"/>
    <mergeCell ref="F13:F15"/>
    <mergeCell ref="G13:G15"/>
    <mergeCell ref="H13:H15"/>
    <mergeCell ref="K13:K15"/>
    <mergeCell ref="H66:H80"/>
    <mergeCell ref="I66:I80"/>
    <mergeCell ref="J66:J80"/>
    <mergeCell ref="K66:K80"/>
    <mergeCell ref="J85:J99"/>
    <mergeCell ref="H85:H99"/>
    <mergeCell ref="I85:I99"/>
    <mergeCell ref="D104:D111"/>
    <mergeCell ref="E104:E111"/>
    <mergeCell ref="F104:F111"/>
    <mergeCell ref="K32:K43"/>
    <mergeCell ref="H32:H43"/>
    <mergeCell ref="I32:I43"/>
    <mergeCell ref="J32:J43"/>
    <mergeCell ref="H104:H111"/>
    <mergeCell ref="I104:I111"/>
    <mergeCell ref="J104:J111"/>
    <mergeCell ref="K104:K111"/>
    <mergeCell ref="H48:H62"/>
    <mergeCell ref="I48:I62"/>
    <mergeCell ref="J48:J62"/>
    <mergeCell ref="K48:K62"/>
    <mergeCell ref="K85:K99"/>
    <mergeCell ref="G48:G62"/>
    <mergeCell ref="G104:G111"/>
    <mergeCell ref="G85:G99"/>
    <mergeCell ref="C85:C99"/>
    <mergeCell ref="D85:D99"/>
    <mergeCell ref="E85:E99"/>
    <mergeCell ref="F85:F99"/>
    <mergeCell ref="D48:D62"/>
    <mergeCell ref="E48:E62"/>
    <mergeCell ref="F48:F62"/>
    <mergeCell ref="C66:C80"/>
    <mergeCell ref="D66:D80"/>
    <mergeCell ref="E66:E80"/>
    <mergeCell ref="F66:F80"/>
    <mergeCell ref="G66:G80"/>
    <mergeCell ref="C104:C111"/>
  </mergeCells>
  <pageMargins left="0.70866141732283472" right="0.70866141732283472" top="1.3779527559055118" bottom="0.74803149606299213" header="0.31496062992125984" footer="0.31496062992125984"/>
  <pageSetup paperSize="9" scale="54" fitToHeight="0" orientation="landscape" r:id="rId1"/>
  <rowBreaks count="3" manualBreakCount="3">
    <brk id="34" max="10" man="1"/>
    <brk id="63" max="10" man="1"/>
    <brk id="1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I16" sqref="I16"/>
    </sheetView>
  </sheetViews>
  <sheetFormatPr defaultRowHeight="12.75" x14ac:dyDescent="0.2"/>
  <cols>
    <col min="1" max="1" width="7.140625" customWidth="1"/>
    <col min="2" max="2" width="21.7109375" customWidth="1"/>
    <col min="3" max="3" width="19.7109375" style="20" customWidth="1"/>
    <col min="4" max="4" width="21.28515625" customWidth="1"/>
    <col min="5" max="5" width="18" customWidth="1"/>
  </cols>
  <sheetData>
    <row r="1" spans="1:5" ht="15.75" x14ac:dyDescent="0.25">
      <c r="B1" s="152" t="s">
        <v>112</v>
      </c>
      <c r="C1" s="152"/>
      <c r="D1" s="152"/>
      <c r="E1" s="152"/>
    </row>
    <row r="2" spans="1:5" ht="21" customHeight="1" x14ac:dyDescent="0.25">
      <c r="B2" s="152" t="s">
        <v>113</v>
      </c>
      <c r="C2" s="152"/>
      <c r="D2" s="152"/>
      <c r="E2" s="152"/>
    </row>
    <row r="3" spans="1:5" ht="36" customHeight="1" x14ac:dyDescent="0.25">
      <c r="A3" s="18" t="s">
        <v>114</v>
      </c>
      <c r="B3" s="17" t="s">
        <v>108</v>
      </c>
      <c r="C3" s="2" t="s">
        <v>109</v>
      </c>
      <c r="D3" s="18" t="s">
        <v>110</v>
      </c>
      <c r="E3" s="18" t="s">
        <v>111</v>
      </c>
    </row>
    <row r="4" spans="1:5" ht="31.5" x14ac:dyDescent="0.25">
      <c r="A4" s="17">
        <v>1</v>
      </c>
      <c r="B4" s="17" t="str">
        <f>Свод!A18</f>
        <v>Железнодорожный район</v>
      </c>
      <c r="C4" s="19">
        <v>32500010</v>
      </c>
      <c r="D4" s="19">
        <f>Свод!L30</f>
        <v>32335768.799999997</v>
      </c>
      <c r="E4" s="19">
        <f t="shared" ref="E4:E9" si="0">C4-D4</f>
        <v>164241.20000000298</v>
      </c>
    </row>
    <row r="5" spans="1:5" ht="47.25" customHeight="1" x14ac:dyDescent="0.25">
      <c r="A5" s="17">
        <v>2</v>
      </c>
      <c r="B5" s="17" t="str">
        <f>Свод!A31</f>
        <v>Коминтерновский район</v>
      </c>
      <c r="C5" s="19">
        <v>50254810</v>
      </c>
      <c r="D5" s="19">
        <f>Свод!L44</f>
        <v>49700724.799999997</v>
      </c>
      <c r="E5" s="19">
        <f t="shared" si="0"/>
        <v>554085.20000000298</v>
      </c>
    </row>
    <row r="6" spans="1:5" ht="36.75" customHeight="1" x14ac:dyDescent="0.25">
      <c r="A6" s="17">
        <v>3</v>
      </c>
      <c r="B6" s="19" t="str">
        <f>Свод!A47</f>
        <v>Левобережный район</v>
      </c>
      <c r="C6" s="19">
        <v>38954760</v>
      </c>
      <c r="D6" s="19">
        <f>Свод!L62</f>
        <v>39445383.600000001</v>
      </c>
      <c r="E6" s="19">
        <f t="shared" si="0"/>
        <v>-490623.60000000149</v>
      </c>
    </row>
    <row r="7" spans="1:5" ht="27" customHeight="1" x14ac:dyDescent="0.25">
      <c r="A7" s="17">
        <v>4</v>
      </c>
      <c r="B7" s="19" t="str">
        <f>Свод!A65</f>
        <v>Ленинский район</v>
      </c>
      <c r="C7" s="19">
        <v>32622570</v>
      </c>
      <c r="D7" s="19">
        <f>Свод!L83</f>
        <v>32214722.399999991</v>
      </c>
      <c r="E7" s="19">
        <f t="shared" si="0"/>
        <v>407847.60000000894</v>
      </c>
    </row>
    <row r="8" spans="1:5" ht="15.75" x14ac:dyDescent="0.25">
      <c r="A8" s="17">
        <v>5</v>
      </c>
      <c r="B8" s="19" t="str">
        <f>Свод!A84</f>
        <v>Советский район</v>
      </c>
      <c r="C8" s="19">
        <v>37791460</v>
      </c>
      <c r="D8" s="19">
        <f>Свод!L100</f>
        <v>37492075.200000003</v>
      </c>
      <c r="E8" s="19">
        <f t="shared" si="0"/>
        <v>299384.79999999702</v>
      </c>
    </row>
    <row r="9" spans="1:5" ht="15.75" x14ac:dyDescent="0.25">
      <c r="A9" s="17">
        <v>6</v>
      </c>
      <c r="B9" s="19" t="str">
        <f>Свод!A103</f>
        <v>Центральный район</v>
      </c>
      <c r="C9" s="19">
        <v>32878640</v>
      </c>
      <c r="D9" s="19">
        <f>Свод!L111</f>
        <v>30714223.199999999</v>
      </c>
      <c r="E9" s="19">
        <f t="shared" si="0"/>
        <v>2164416.8000000007</v>
      </c>
    </row>
    <row r="10" spans="1:5" ht="15.75" x14ac:dyDescent="0.25">
      <c r="A10" s="17"/>
      <c r="B10" s="17" t="s">
        <v>115</v>
      </c>
      <c r="C10" s="19">
        <f>SUM(C4:C9)</f>
        <v>225002250</v>
      </c>
      <c r="D10" s="19">
        <f>SUM(D4:D9)</f>
        <v>221902897.99999994</v>
      </c>
      <c r="E10" s="19">
        <f>SUM(E4:E9)</f>
        <v>3099352.0000000112</v>
      </c>
    </row>
  </sheetData>
  <mergeCells count="2">
    <mergeCell ref="B2:E2"/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4"/>
  <sheetViews>
    <sheetView topLeftCell="B4" zoomScale="71" zoomScaleNormal="71" workbookViewId="0">
      <selection activeCell="H22" sqref="H22"/>
    </sheetView>
  </sheetViews>
  <sheetFormatPr defaultRowHeight="15" x14ac:dyDescent="0.2"/>
  <cols>
    <col min="1" max="2" width="31.42578125" style="53" customWidth="1"/>
    <col min="3" max="3" width="73.42578125" style="53" customWidth="1"/>
    <col min="4" max="4" width="26.5703125" style="53" customWidth="1"/>
    <col min="5" max="5" width="19" style="53" customWidth="1"/>
    <col min="6" max="6" width="17.42578125" style="53" customWidth="1"/>
    <col min="7" max="7" width="17.85546875" style="53" customWidth="1"/>
    <col min="8" max="8" width="31.42578125" style="53" customWidth="1"/>
    <col min="9" max="9" width="17.140625" style="53" customWidth="1"/>
    <col min="10" max="16384" width="9.140625" style="53"/>
  </cols>
  <sheetData>
    <row r="4" spans="1:9" x14ac:dyDescent="0.2">
      <c r="D4" s="53" t="s">
        <v>168</v>
      </c>
      <c r="E4" s="53" t="s">
        <v>165</v>
      </c>
      <c r="F4" s="53" t="s">
        <v>166</v>
      </c>
      <c r="G4" s="53" t="s">
        <v>167</v>
      </c>
      <c r="H4" s="53" t="s">
        <v>164</v>
      </c>
    </row>
    <row r="5" spans="1:9" ht="35.25" customHeight="1" x14ac:dyDescent="0.2">
      <c r="A5" s="153" t="s">
        <v>116</v>
      </c>
      <c r="B5" s="153"/>
      <c r="C5" s="153"/>
      <c r="D5" s="6">
        <f>E5+F5+G5</f>
        <v>50538505.382006414</v>
      </c>
      <c r="E5" s="6">
        <v>39241261</v>
      </c>
      <c r="F5" s="6">
        <v>11296739</v>
      </c>
      <c r="G5" s="6">
        <v>505.38200641649507</v>
      </c>
      <c r="H5" s="55">
        <f>E5+F5</f>
        <v>50538000</v>
      </c>
    </row>
    <row r="6" spans="1:9" ht="35.25" customHeight="1" x14ac:dyDescent="0.2">
      <c r="A6" s="153" t="s">
        <v>117</v>
      </c>
      <c r="B6" s="153"/>
      <c r="C6" s="153"/>
      <c r="D6" s="6">
        <f t="shared" ref="D6:D11" si="0">E6+F6+G6</f>
        <v>4385400</v>
      </c>
      <c r="E6" s="54">
        <v>0</v>
      </c>
      <c r="F6" s="1">
        <v>0</v>
      </c>
      <c r="G6" s="1">
        <v>4385400</v>
      </c>
      <c r="H6" s="55">
        <f t="shared" ref="H6:H21" si="1">E6+F6</f>
        <v>0</v>
      </c>
    </row>
    <row r="7" spans="1:9" ht="35.25" customHeight="1" x14ac:dyDescent="0.2">
      <c r="A7" s="153" t="s">
        <v>118</v>
      </c>
      <c r="B7" s="153"/>
      <c r="C7" s="153"/>
      <c r="D7" s="6">
        <f t="shared" si="0"/>
        <v>68548948.529999986</v>
      </c>
      <c r="E7" s="54">
        <v>67177297.789999992</v>
      </c>
      <c r="F7" s="1">
        <v>1370965.2599999956</v>
      </c>
      <c r="G7" s="1">
        <v>685.48</v>
      </c>
      <c r="H7" s="55">
        <f t="shared" si="1"/>
        <v>68548263.049999982</v>
      </c>
    </row>
    <row r="8" spans="1:9" ht="35.25" customHeight="1" x14ac:dyDescent="0.2">
      <c r="A8" s="153" t="s">
        <v>119</v>
      </c>
      <c r="B8" s="153"/>
      <c r="C8" s="153"/>
      <c r="D8" s="6">
        <f t="shared" si="0"/>
        <v>5490000</v>
      </c>
      <c r="E8" s="1">
        <v>0</v>
      </c>
      <c r="F8" s="1">
        <v>0</v>
      </c>
      <c r="G8" s="1">
        <v>5490000</v>
      </c>
      <c r="H8" s="55">
        <f t="shared" si="1"/>
        <v>0</v>
      </c>
    </row>
    <row r="9" spans="1:9" ht="35.25" customHeight="1" x14ac:dyDescent="0.2">
      <c r="A9" s="153" t="s">
        <v>120</v>
      </c>
      <c r="B9" s="153"/>
      <c r="C9" s="153"/>
      <c r="D9" s="6">
        <f t="shared" si="0"/>
        <v>139999999.99000001</v>
      </c>
      <c r="E9" s="1">
        <v>137198628</v>
      </c>
      <c r="F9" s="1">
        <v>2799972</v>
      </c>
      <c r="G9" s="1">
        <v>1399.99</v>
      </c>
      <c r="H9" s="55">
        <f t="shared" si="1"/>
        <v>139998600</v>
      </c>
    </row>
    <row r="10" spans="1:9" ht="35.25" customHeight="1" x14ac:dyDescent="0.2">
      <c r="A10" s="153" t="s">
        <v>158</v>
      </c>
      <c r="B10" s="153"/>
      <c r="C10" s="153"/>
      <c r="D10" s="6">
        <f t="shared" si="0"/>
        <v>3490000</v>
      </c>
      <c r="E10" s="1">
        <v>0</v>
      </c>
      <c r="F10" s="1">
        <v>0</v>
      </c>
      <c r="G10" s="1">
        <v>3490000</v>
      </c>
      <c r="H10" s="55">
        <f t="shared" si="1"/>
        <v>0</v>
      </c>
    </row>
    <row r="11" spans="1:9" ht="35.25" customHeight="1" x14ac:dyDescent="0.2">
      <c r="A11" s="153" t="s">
        <v>121</v>
      </c>
      <c r="B11" s="153"/>
      <c r="C11" s="153"/>
      <c r="D11" s="6">
        <f t="shared" si="0"/>
        <v>38115546.100000001</v>
      </c>
      <c r="E11" s="1">
        <v>24520640.649999999</v>
      </c>
      <c r="F11" s="1">
        <v>13594524.300000001</v>
      </c>
      <c r="G11" s="1">
        <v>381.15</v>
      </c>
      <c r="H11" s="55">
        <f t="shared" si="1"/>
        <v>38115164.950000003</v>
      </c>
    </row>
    <row r="12" spans="1:9" ht="35.25" customHeight="1" x14ac:dyDescent="0.2">
      <c r="D12" s="55">
        <f>SUM(D5:D11)</f>
        <v>310568400.00200641</v>
      </c>
      <c r="E12" s="55">
        <f t="shared" ref="E12:G12" si="2">SUM(E5:E11)</f>
        <v>268137827.44</v>
      </c>
      <c r="F12" s="55">
        <f t="shared" si="2"/>
        <v>29062200.559999995</v>
      </c>
      <c r="G12" s="55">
        <f t="shared" si="2"/>
        <v>13368372.002006417</v>
      </c>
      <c r="H12" s="55">
        <f>SUM(H5:H11)</f>
        <v>297200028</v>
      </c>
    </row>
    <row r="13" spans="1:9" ht="35.25" customHeight="1" x14ac:dyDescent="0.2">
      <c r="H13" s="55">
        <f t="shared" si="1"/>
        <v>0</v>
      </c>
    </row>
    <row r="14" spans="1:9" ht="35.25" customHeight="1" x14ac:dyDescent="0.2">
      <c r="H14" s="55">
        <f t="shared" si="1"/>
        <v>0</v>
      </c>
    </row>
    <row r="15" spans="1:9" s="3" customFormat="1" ht="35.25" customHeight="1" x14ac:dyDescent="0.25">
      <c r="A15" s="4" t="s">
        <v>116</v>
      </c>
      <c r="B15" s="4"/>
      <c r="C15" s="4"/>
      <c r="D15" s="52">
        <v>49227989.039999999</v>
      </c>
      <c r="E15" s="52">
        <v>37956967.82</v>
      </c>
      <c r="F15" s="52">
        <v>11270528.949999999</v>
      </c>
      <c r="G15" s="52">
        <v>492.27</v>
      </c>
      <c r="H15" s="55">
        <f t="shared" si="1"/>
        <v>49227496.769999996</v>
      </c>
      <c r="I15" s="14">
        <f>H5-H15</f>
        <v>1310503.2300000042</v>
      </c>
    </row>
    <row r="16" spans="1:9" s="3" customFormat="1" ht="35.25" customHeight="1" x14ac:dyDescent="0.25">
      <c r="A16" s="4" t="s">
        <v>117</v>
      </c>
      <c r="B16" s="4"/>
      <c r="C16" s="4"/>
      <c r="D16" s="52">
        <v>4349300</v>
      </c>
      <c r="E16" s="52">
        <v>0</v>
      </c>
      <c r="F16" s="52">
        <v>0</v>
      </c>
      <c r="G16" s="52">
        <v>4349300</v>
      </c>
      <c r="H16" s="55">
        <f t="shared" si="1"/>
        <v>0</v>
      </c>
    </row>
    <row r="17" spans="1:9" s="3" customFormat="1" ht="35.25" customHeight="1" x14ac:dyDescent="0.25">
      <c r="A17" s="4" t="s">
        <v>118</v>
      </c>
      <c r="B17" s="4"/>
      <c r="C17" s="4"/>
      <c r="D17" s="52">
        <v>68548948.530000016</v>
      </c>
      <c r="E17" s="52">
        <v>67177297.790000007</v>
      </c>
      <c r="F17" s="52">
        <v>1370965.26</v>
      </c>
      <c r="G17" s="52">
        <v>685.48</v>
      </c>
      <c r="H17" s="55">
        <f t="shared" si="1"/>
        <v>68548263.050000012</v>
      </c>
      <c r="I17" s="14">
        <f>H7-H17</f>
        <v>0</v>
      </c>
    </row>
    <row r="18" spans="1:9" s="3" customFormat="1" ht="35.25" customHeight="1" x14ac:dyDescent="0.25">
      <c r="A18" s="4" t="s">
        <v>119</v>
      </c>
      <c r="B18" s="4"/>
      <c r="C18" s="4"/>
      <c r="D18" s="52">
        <v>5225000</v>
      </c>
      <c r="E18" s="52">
        <v>0</v>
      </c>
      <c r="F18" s="52">
        <v>0</v>
      </c>
      <c r="G18" s="52">
        <v>5225000</v>
      </c>
      <c r="H18" s="55">
        <f t="shared" si="1"/>
        <v>0</v>
      </c>
    </row>
    <row r="19" spans="1:9" s="3" customFormat="1" ht="35.25" customHeight="1" x14ac:dyDescent="0.25">
      <c r="A19" s="4" t="s">
        <v>120</v>
      </c>
      <c r="B19" s="4"/>
      <c r="C19" s="4"/>
      <c r="D19" s="52">
        <v>139999999.99000001</v>
      </c>
      <c r="E19" s="52">
        <v>137198628</v>
      </c>
      <c r="F19" s="52">
        <v>2799972</v>
      </c>
      <c r="G19" s="52">
        <v>1399.99</v>
      </c>
      <c r="H19" s="55">
        <f t="shared" si="1"/>
        <v>139998600</v>
      </c>
      <c r="I19" s="14">
        <f>H9-H19</f>
        <v>0</v>
      </c>
    </row>
    <row r="20" spans="1:9" s="3" customFormat="1" ht="35.25" customHeight="1" x14ac:dyDescent="0.25">
      <c r="A20" s="4" t="s">
        <v>158</v>
      </c>
      <c r="B20" s="4"/>
      <c r="C20" s="4"/>
      <c r="D20" s="52">
        <v>3490000</v>
      </c>
      <c r="E20" s="52">
        <v>0</v>
      </c>
      <c r="F20" s="52">
        <v>0</v>
      </c>
      <c r="G20" s="52">
        <v>3490000</v>
      </c>
      <c r="H20" s="55">
        <f t="shared" si="1"/>
        <v>0</v>
      </c>
    </row>
    <row r="21" spans="1:9" s="3" customFormat="1" ht="35.25" customHeight="1" x14ac:dyDescent="0.25">
      <c r="A21" s="4" t="s">
        <v>121</v>
      </c>
      <c r="B21" s="4"/>
      <c r="C21" s="4"/>
      <c r="D21" s="52">
        <v>39426062.439999998</v>
      </c>
      <c r="E21" s="52">
        <v>25804933.829999998</v>
      </c>
      <c r="F21" s="52">
        <v>13620734.350000001</v>
      </c>
      <c r="G21" s="52">
        <v>394.26</v>
      </c>
      <c r="H21" s="55">
        <f t="shared" si="1"/>
        <v>39425668.18</v>
      </c>
      <c r="I21" s="14">
        <f>H11-H21</f>
        <v>-1310503.2299999967</v>
      </c>
    </row>
    <row r="22" spans="1:9" ht="27" customHeight="1" x14ac:dyDescent="0.2">
      <c r="D22" s="55">
        <f>SUM(D15:D21)</f>
        <v>310267300.00000006</v>
      </c>
      <c r="E22" s="55">
        <f t="shared" ref="E22:G22" si="3">SUM(E15:E21)</f>
        <v>268137827.44</v>
      </c>
      <c r="F22" s="55">
        <f t="shared" si="3"/>
        <v>29062200.560000002</v>
      </c>
      <c r="G22" s="55">
        <f t="shared" si="3"/>
        <v>13067272</v>
      </c>
      <c r="H22" s="55">
        <f>SUM(H15:H21)</f>
        <v>297200028</v>
      </c>
    </row>
    <row r="23" spans="1:9" x14ac:dyDescent="0.2">
      <c r="D23" s="55"/>
      <c r="E23" s="55"/>
      <c r="F23" s="55"/>
      <c r="G23" s="55"/>
    </row>
    <row r="24" spans="1:9" x14ac:dyDescent="0.2">
      <c r="D24" s="55">
        <f>D12-D22</f>
        <v>301100.00200635195</v>
      </c>
      <c r="E24" s="55"/>
      <c r="F24" s="55"/>
      <c r="G24" s="55"/>
    </row>
  </sheetData>
  <mergeCells count="7">
    <mergeCell ref="A11:C11"/>
    <mergeCell ref="A5:C5"/>
    <mergeCell ref="A6:C6"/>
    <mergeCell ref="A7:C7"/>
    <mergeCell ref="A8:C8"/>
    <mergeCell ref="A9:C9"/>
    <mergeCell ref="A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</vt:lpstr>
      <vt:lpstr>экономия</vt:lpstr>
      <vt:lpstr>пешков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enshulgina</cp:lastModifiedBy>
  <cp:lastPrinted>2019-11-26T06:42:42Z</cp:lastPrinted>
  <dcterms:created xsi:type="dcterms:W3CDTF">2002-03-25T05:35:56Z</dcterms:created>
  <dcterms:modified xsi:type="dcterms:W3CDTF">2019-11-29T12:16:41Z</dcterms:modified>
</cp:coreProperties>
</file>