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0" windowWidth="19110" windowHeight="13395"/>
  </bookViews>
  <sheets>
    <sheet name="Свод" sheetId="5" r:id="rId1"/>
    <sheet name="Экономия дворы" sheetId="6" r:id="rId2"/>
    <sheet name="Лист1" sheetId="8" r:id="rId3"/>
    <sheet name="Бюджеты" sheetId="9" r:id="rId4"/>
  </sheets>
  <definedNames>
    <definedName name="_xlnm.Print_Titles" localSheetId="0">Свод!$17:$17</definedName>
    <definedName name="_xlnm.Print_Area" localSheetId="0">Свод!$A$1:$K$185</definedName>
  </definedNames>
  <calcPr calcId="145621"/>
</workbook>
</file>

<file path=xl/calcChain.xml><?xml version="1.0" encoding="utf-8"?>
<calcChain xmlns="http://schemas.openxmlformats.org/spreadsheetml/2006/main">
  <c r="G68" i="5" l="1"/>
  <c r="G51" i="5" l="1"/>
  <c r="G10" i="9" l="1"/>
  <c r="J153" i="5" l="1"/>
  <c r="H153" i="5"/>
  <c r="Q124" i="5"/>
  <c r="G141" i="5"/>
  <c r="C131" i="5"/>
  <c r="C141" i="5" s="1"/>
  <c r="B14" i="9" l="1"/>
  <c r="F10" i="9"/>
  <c r="E140" i="5"/>
  <c r="E141" i="5"/>
  <c r="F141" i="5"/>
  <c r="F140" i="5"/>
  <c r="R16" i="5" l="1"/>
  <c r="E122" i="5" l="1"/>
  <c r="C134" i="5"/>
  <c r="C135" i="5"/>
  <c r="C136" i="5"/>
  <c r="C137" i="5"/>
  <c r="C138" i="5"/>
  <c r="C139" i="5"/>
  <c r="C140" i="5"/>
  <c r="C133" i="5"/>
  <c r="E143" i="5" l="1"/>
  <c r="G140" i="5"/>
  <c r="D134" i="5"/>
  <c r="D135" i="5"/>
  <c r="D136" i="5"/>
  <c r="D137" i="5"/>
  <c r="D138" i="5"/>
  <c r="D139" i="5"/>
  <c r="J110" i="5"/>
  <c r="E123" i="5" l="1"/>
  <c r="F149" i="5"/>
  <c r="T8" i="5"/>
  <c r="F156" i="5"/>
  <c r="S8" i="5"/>
  <c r="S134" i="5" s="1"/>
  <c r="T135" i="5" s="1"/>
  <c r="F122" i="5"/>
  <c r="F153" i="5" l="1"/>
  <c r="D166" i="5"/>
  <c r="F158" i="5" l="1"/>
  <c r="C162" i="5"/>
  <c r="J166" i="5" l="1"/>
  <c r="E131" i="5" l="1"/>
  <c r="F131" i="5"/>
  <c r="G131" i="5"/>
  <c r="H131" i="5"/>
  <c r="I131" i="5"/>
  <c r="J131" i="5"/>
  <c r="K131" i="5"/>
  <c r="G122" i="5"/>
  <c r="K122" i="5"/>
  <c r="E108" i="5"/>
  <c r="F108" i="5"/>
  <c r="G108" i="5"/>
  <c r="I108" i="5"/>
  <c r="J108" i="5"/>
  <c r="K108" i="5"/>
  <c r="E88" i="5"/>
  <c r="F88" i="5"/>
  <c r="G88" i="5"/>
  <c r="I88" i="5"/>
  <c r="J88" i="5"/>
  <c r="K88" i="5"/>
  <c r="E68" i="5"/>
  <c r="F68" i="5"/>
  <c r="I68" i="5"/>
  <c r="J68" i="5"/>
  <c r="K68" i="5"/>
  <c r="E49" i="5"/>
  <c r="F49" i="5"/>
  <c r="G49" i="5"/>
  <c r="I49" i="5"/>
  <c r="J49" i="5"/>
  <c r="K49" i="5"/>
  <c r="E32" i="5"/>
  <c r="F32" i="5"/>
  <c r="G32" i="5"/>
  <c r="I32" i="5"/>
  <c r="J32" i="5"/>
  <c r="K32" i="5"/>
  <c r="D29" i="5"/>
  <c r="C29" i="5" s="1"/>
  <c r="H29" i="5"/>
  <c r="D46" i="5"/>
  <c r="C46" i="5" s="1"/>
  <c r="H46" i="5"/>
  <c r="R8" i="5" l="1"/>
  <c r="S10" i="5" s="1"/>
  <c r="T10" i="5" s="1"/>
  <c r="T11" i="5" s="1"/>
  <c r="D128" i="5"/>
  <c r="D118" i="5"/>
  <c r="H118" i="5"/>
  <c r="D105" i="5"/>
  <c r="H105" i="5"/>
  <c r="D85" i="5"/>
  <c r="H85" i="5"/>
  <c r="D66" i="5"/>
  <c r="H66" i="5"/>
  <c r="R10" i="5" l="1"/>
  <c r="S15" i="5" s="1"/>
  <c r="S135" i="5"/>
  <c r="U135" i="5" s="1"/>
  <c r="R11" i="5"/>
  <c r="T7" i="5"/>
  <c r="C66" i="5"/>
  <c r="C118" i="5"/>
  <c r="C105" i="5"/>
  <c r="C85" i="5"/>
  <c r="G156" i="5"/>
  <c r="I156" i="5"/>
  <c r="D133" i="5"/>
  <c r="D140" i="5" s="1"/>
  <c r="S133" i="5" l="1"/>
  <c r="S56" i="5"/>
  <c r="Q8" i="5"/>
  <c r="R7" i="5"/>
  <c r="S7" i="5"/>
  <c r="L110" i="5" l="1"/>
  <c r="M110" i="5" s="1"/>
  <c r="D110" i="5"/>
  <c r="J122" i="5" l="1"/>
  <c r="I110" i="5"/>
  <c r="I122" i="5" s="1"/>
  <c r="H110" i="5" l="1"/>
  <c r="C110" i="5" s="1"/>
  <c r="M45" i="5" l="1"/>
  <c r="G123" i="5"/>
  <c r="F123" i="5"/>
  <c r="G149" i="5" s="1"/>
  <c r="H149" i="5" s="1"/>
  <c r="I149" i="5" s="1"/>
  <c r="H121" i="5"/>
  <c r="C121" i="5" s="1"/>
  <c r="G150" i="5" l="1"/>
  <c r="D123" i="5"/>
  <c r="D135" i="8"/>
  <c r="D134" i="8"/>
  <c r="K134" i="8"/>
  <c r="J134" i="8"/>
  <c r="I134" i="8"/>
  <c r="H134" i="8"/>
  <c r="D133" i="8"/>
  <c r="D132" i="8"/>
  <c r="C132" i="8" s="1"/>
  <c r="F134" i="8"/>
  <c r="E134" i="8"/>
  <c r="D130" i="8"/>
  <c r="C130" i="8" s="1"/>
  <c r="D129" i="8"/>
  <c r="D128" i="8"/>
  <c r="C128" i="8" s="1"/>
  <c r="D127" i="8"/>
  <c r="C127" i="8" s="1"/>
  <c r="K125" i="8"/>
  <c r="J125" i="8"/>
  <c r="I125" i="8"/>
  <c r="H125" i="8"/>
  <c r="G125" i="8"/>
  <c r="F125" i="8"/>
  <c r="E125" i="8"/>
  <c r="D124" i="8"/>
  <c r="C124" i="8" s="1"/>
  <c r="D123" i="8"/>
  <c r="C123" i="8" s="1"/>
  <c r="D122" i="8"/>
  <c r="C117" i="8"/>
  <c r="G115" i="8"/>
  <c r="F115" i="8"/>
  <c r="F118" i="8" s="1"/>
  <c r="E115" i="8"/>
  <c r="K114" i="8"/>
  <c r="J114" i="8"/>
  <c r="I114" i="8"/>
  <c r="G114" i="8"/>
  <c r="F114" i="8"/>
  <c r="E114" i="8"/>
  <c r="D113" i="8"/>
  <c r="C113" i="8" s="1"/>
  <c r="H112" i="8"/>
  <c r="H114" i="8" s="1"/>
  <c r="D112" i="8"/>
  <c r="C112" i="8" s="1"/>
  <c r="D104" i="8"/>
  <c r="D114" i="8" s="1"/>
  <c r="K102" i="8"/>
  <c r="J102" i="8"/>
  <c r="I102" i="8"/>
  <c r="G102" i="8"/>
  <c r="F102" i="8"/>
  <c r="E102" i="8"/>
  <c r="H101" i="8"/>
  <c r="D101" i="8"/>
  <c r="H100" i="8"/>
  <c r="D100" i="8"/>
  <c r="K83" i="8"/>
  <c r="J83" i="8"/>
  <c r="I83" i="8"/>
  <c r="G83" i="8"/>
  <c r="F83" i="8"/>
  <c r="E83" i="8"/>
  <c r="H82" i="8"/>
  <c r="D82" i="8"/>
  <c r="H81" i="8"/>
  <c r="D81" i="8"/>
  <c r="C81" i="8" s="1"/>
  <c r="H66" i="8"/>
  <c r="H83" i="8" s="1"/>
  <c r="D66" i="8"/>
  <c r="K64" i="8"/>
  <c r="J64" i="8"/>
  <c r="I64" i="8"/>
  <c r="G64" i="8"/>
  <c r="F64" i="8"/>
  <c r="E64" i="8"/>
  <c r="H63" i="8"/>
  <c r="D63" i="8"/>
  <c r="H48" i="8"/>
  <c r="D48" i="8"/>
  <c r="C48" i="8" s="1"/>
  <c r="K46" i="8"/>
  <c r="J46" i="8"/>
  <c r="I46" i="8"/>
  <c r="G46" i="8"/>
  <c r="F46" i="8"/>
  <c r="E46" i="8"/>
  <c r="H45" i="8"/>
  <c r="D45" i="8"/>
  <c r="C45" i="8" s="1"/>
  <c r="D44" i="8"/>
  <c r="C44" i="8" s="1"/>
  <c r="H32" i="8"/>
  <c r="H46" i="8" s="1"/>
  <c r="D32" i="8"/>
  <c r="K30" i="8"/>
  <c r="J30" i="8"/>
  <c r="I30" i="8"/>
  <c r="G30" i="8"/>
  <c r="F30" i="8"/>
  <c r="E30" i="8"/>
  <c r="H29" i="8"/>
  <c r="D29" i="8"/>
  <c r="C29" i="8" s="1"/>
  <c r="H28" i="8"/>
  <c r="D28" i="8"/>
  <c r="H19" i="8"/>
  <c r="D19" i="8"/>
  <c r="F135" i="8" l="1"/>
  <c r="H64" i="8"/>
  <c r="C101" i="8"/>
  <c r="C63" i="8"/>
  <c r="D83" i="8"/>
  <c r="C82" i="8"/>
  <c r="D102" i="8"/>
  <c r="D125" i="8"/>
  <c r="I116" i="8"/>
  <c r="I135" i="8"/>
  <c r="C28" i="8"/>
  <c r="E116" i="8"/>
  <c r="J116" i="8"/>
  <c r="J135" i="8"/>
  <c r="J136" i="8" s="1"/>
  <c r="E135" i="8"/>
  <c r="K135" i="8"/>
  <c r="K136" i="8" s="1"/>
  <c r="D30" i="8"/>
  <c r="C32" i="8"/>
  <c r="H102" i="8"/>
  <c r="K116" i="8"/>
  <c r="H30" i="8"/>
  <c r="D46" i="8"/>
  <c r="C104" i="8"/>
  <c r="C114" i="8" s="1"/>
  <c r="G116" i="8"/>
  <c r="C122" i="8"/>
  <c r="H135" i="8"/>
  <c r="H116" i="8"/>
  <c r="H136" i="8" s="1"/>
  <c r="I136" i="8"/>
  <c r="C64" i="8"/>
  <c r="C46" i="8"/>
  <c r="E136" i="8"/>
  <c r="C19" i="8"/>
  <c r="D64" i="8"/>
  <c r="D116" i="8" s="1"/>
  <c r="C66" i="8"/>
  <c r="F116" i="8"/>
  <c r="F136" i="8" s="1"/>
  <c r="E118" i="8"/>
  <c r="E119" i="8" s="1"/>
  <c r="C129" i="8"/>
  <c r="C133" i="8"/>
  <c r="D115" i="8"/>
  <c r="C125" i="8"/>
  <c r="C100" i="8"/>
  <c r="C102" i="8" s="1"/>
  <c r="G118" i="8"/>
  <c r="C30" i="8" l="1"/>
  <c r="C83" i="8"/>
  <c r="C116" i="8" s="1"/>
  <c r="G134" i="8"/>
  <c r="G135" i="8" s="1"/>
  <c r="G136" i="8" s="1"/>
  <c r="D131" i="8"/>
  <c r="C118" i="8"/>
  <c r="C131" i="8" l="1"/>
  <c r="C134" i="8" s="1"/>
  <c r="C135" i="8" s="1"/>
  <c r="C136" i="8" s="1"/>
  <c r="D136" i="8"/>
  <c r="H147" i="5" l="1"/>
  <c r="H140" i="5" l="1"/>
  <c r="I140" i="5"/>
  <c r="J140" i="5"/>
  <c r="K140" i="5"/>
  <c r="G153" i="5" l="1"/>
  <c r="I153" i="5" s="1"/>
  <c r="H34" i="5"/>
  <c r="D34" i="5"/>
  <c r="H51" i="5"/>
  <c r="D51" i="5"/>
  <c r="L117" i="5" l="1"/>
  <c r="O117" i="5" l="1"/>
  <c r="N112" i="5"/>
  <c r="D130" i="5"/>
  <c r="C130" i="5" s="1"/>
  <c r="D119" i="5"/>
  <c r="C119" i="5" l="1"/>
  <c r="H141" i="5"/>
  <c r="I141" i="5"/>
  <c r="J141" i="5"/>
  <c r="K141" i="5"/>
  <c r="H70" i="5" l="1"/>
  <c r="D70" i="5"/>
  <c r="C70" i="5" l="1"/>
  <c r="C51" i="5" l="1"/>
  <c r="L65" i="5" l="1"/>
  <c r="G158" i="5"/>
  <c r="D127" i="5"/>
  <c r="G159" i="5" l="1"/>
  <c r="I158" i="5"/>
  <c r="J159" i="5" s="1"/>
  <c r="F150" i="5"/>
  <c r="F159" i="5"/>
  <c r="H31" i="5"/>
  <c r="H30" i="5"/>
  <c r="H48" i="5"/>
  <c r="H49" i="5" s="1"/>
  <c r="D48" i="5"/>
  <c r="D67" i="5"/>
  <c r="D68" i="5" s="1"/>
  <c r="H67" i="5"/>
  <c r="H68" i="5" s="1"/>
  <c r="H107" i="5"/>
  <c r="D107" i="5"/>
  <c r="O116" i="5"/>
  <c r="D31" i="5"/>
  <c r="O30" i="5" l="1"/>
  <c r="C67" i="5"/>
  <c r="C68" i="5" s="1"/>
  <c r="M64" i="5"/>
  <c r="N87" i="5"/>
  <c r="O45" i="5"/>
  <c r="O64" i="5"/>
  <c r="O104" i="5"/>
  <c r="C31" i="5"/>
  <c r="C48" i="5"/>
  <c r="C107" i="5"/>
  <c r="D120" i="5"/>
  <c r="C120" i="5" l="1"/>
  <c r="C122" i="5" s="1"/>
  <c r="C124" i="5" s="1"/>
  <c r="D122" i="5"/>
  <c r="D124" i="5" s="1"/>
  <c r="H20" i="5"/>
  <c r="H32" i="5" s="1"/>
  <c r="D20" i="5"/>
  <c r="C34" i="5" l="1"/>
  <c r="C20" i="5"/>
  <c r="L32" i="5" l="1"/>
  <c r="G154" i="5"/>
  <c r="F154" i="5" l="1"/>
  <c r="H154" i="5" l="1"/>
  <c r="D129" i="5"/>
  <c r="C127" i="5"/>
  <c r="M127" i="5" s="1"/>
  <c r="D141" i="5" l="1"/>
  <c r="D131" i="5"/>
  <c r="C129" i="5"/>
  <c r="D47" i="5"/>
  <c r="D49" i="5" s="1"/>
  <c r="C47" i="5" l="1"/>
  <c r="C49" i="5" s="1"/>
  <c r="D30" i="5"/>
  <c r="D32" i="5" s="1"/>
  <c r="C30" i="5" l="1"/>
  <c r="C32" i="5" s="1"/>
  <c r="N30" i="5" l="1"/>
  <c r="C11" i="6" l="1"/>
  <c r="B9" i="6"/>
  <c r="B8" i="6"/>
  <c r="B7" i="6"/>
  <c r="B6" i="6"/>
  <c r="B5" i="6"/>
  <c r="B4" i="6"/>
  <c r="H119" i="5" l="1"/>
  <c r="H122" i="5" s="1"/>
  <c r="H106" i="5"/>
  <c r="H108" i="5" s="1"/>
  <c r="D106" i="5"/>
  <c r="D108" i="5" s="1"/>
  <c r="H86" i="5"/>
  <c r="H87" i="5"/>
  <c r="D86" i="5"/>
  <c r="D87" i="5"/>
  <c r="H88" i="5" l="1"/>
  <c r="D88" i="5"/>
  <c r="C86" i="5"/>
  <c r="C87" i="5"/>
  <c r="D6" i="6"/>
  <c r="C106" i="5"/>
  <c r="C108" i="5" s="1"/>
  <c r="M87" i="5"/>
  <c r="C88" i="5" l="1"/>
  <c r="E6" i="6"/>
  <c r="F6" i="6" l="1"/>
  <c r="G6" i="6" s="1"/>
  <c r="M30" i="5"/>
  <c r="O87" i="5" l="1"/>
  <c r="P87" i="5" s="1"/>
  <c r="L88" i="5"/>
  <c r="N76" i="5" l="1"/>
  <c r="D7" i="6"/>
  <c r="E7" i="6" s="1"/>
  <c r="G7" i="6" s="1"/>
  <c r="O88" i="5"/>
  <c r="L106" i="5"/>
  <c r="D8" i="6" s="1"/>
  <c r="E8" i="6" s="1"/>
  <c r="G8" i="6" s="1"/>
  <c r="I124" i="5"/>
  <c r="I142" i="5" s="1"/>
  <c r="J124" i="5"/>
  <c r="J142" i="5" s="1"/>
  <c r="O86" i="5" l="1"/>
  <c r="N88" i="5"/>
  <c r="N96" i="5"/>
  <c r="M88" i="5"/>
  <c r="M86" i="5" s="1"/>
  <c r="N104" i="5"/>
  <c r="M104" i="5"/>
  <c r="O106" i="5"/>
  <c r="N116" i="5"/>
  <c r="M116" i="5"/>
  <c r="N64" i="5"/>
  <c r="P64" i="5" s="1"/>
  <c r="N57" i="5"/>
  <c r="P88" i="5" l="1"/>
  <c r="P116" i="5"/>
  <c r="D9" i="6"/>
  <c r="E9" i="6" s="1"/>
  <c r="P104" i="5"/>
  <c r="N117" i="5"/>
  <c r="N86" i="5"/>
  <c r="O103" i="5"/>
  <c r="N106" i="5"/>
  <c r="N103" i="5" s="1"/>
  <c r="M106" i="5"/>
  <c r="O65" i="5"/>
  <c r="M65" i="5" l="1"/>
  <c r="O115" i="5"/>
  <c r="N115" i="5"/>
  <c r="M117" i="5"/>
  <c r="M115" i="5" s="1"/>
  <c r="N65" i="5"/>
  <c r="N63" i="5" s="1"/>
  <c r="O63" i="5"/>
  <c r="P106" i="5"/>
  <c r="M103" i="5"/>
  <c r="P65" i="5" l="1"/>
  <c r="P117" i="5"/>
  <c r="M63" i="5"/>
  <c r="L47" i="5" l="1"/>
  <c r="G124" i="5"/>
  <c r="D5" i="6" l="1"/>
  <c r="E5" i="6" s="1"/>
  <c r="O47" i="5"/>
  <c r="M47" i="5" s="1"/>
  <c r="N38" i="5"/>
  <c r="F5" i="6" l="1"/>
  <c r="G5" i="6" s="1"/>
  <c r="G11" i="6" s="1"/>
  <c r="K150" i="5" s="1"/>
  <c r="N47" i="5"/>
  <c r="P47" i="5" s="1"/>
  <c r="O44" i="5"/>
  <c r="N45" i="5"/>
  <c r="F124" i="5"/>
  <c r="F142" i="5" s="1"/>
  <c r="E124" i="5"/>
  <c r="E142" i="5" s="1"/>
  <c r="L45" i="5" l="1"/>
  <c r="N186" i="5"/>
  <c r="M44" i="5"/>
  <c r="N44" i="5"/>
  <c r="M186" i="5" l="1"/>
  <c r="K124" i="5"/>
  <c r="K142" i="5" s="1"/>
  <c r="H124" i="5"/>
  <c r="H142" i="5" s="1"/>
  <c r="D4" i="6"/>
  <c r="E4" i="6" l="1"/>
  <c r="E11" i="6" s="1"/>
  <c r="D11" i="6"/>
  <c r="N23" i="5"/>
  <c r="O32" i="5"/>
  <c r="P30" i="5" l="1"/>
  <c r="O28" i="5"/>
  <c r="M32" i="5"/>
  <c r="M28" i="5" s="1"/>
  <c r="N32" i="5"/>
  <c r="N28" i="5" s="1"/>
  <c r="L186" i="5" l="1"/>
  <c r="P32" i="5"/>
  <c r="G142" i="5"/>
  <c r="G145" i="5" s="1"/>
  <c r="C142" i="5" l="1"/>
  <c r="D142" i="5"/>
</calcChain>
</file>

<file path=xl/sharedStrings.xml><?xml version="1.0" encoding="utf-8"?>
<sst xmlns="http://schemas.openxmlformats.org/spreadsheetml/2006/main" count="422" uniqueCount="194">
  <si>
    <t>№ пп</t>
  </si>
  <si>
    <t>Наименование глав, объектов, работ и затрат</t>
  </si>
  <si>
    <t>Благоустройство 0503</t>
  </si>
  <si>
    <t>Общая сметная стоимость  строительных работ (включая НДС),  руб.</t>
  </si>
  <si>
    <t>строительных работ (включая НДС) ,руб.</t>
  </si>
  <si>
    <t>средства федерального бюджета,  руб.</t>
  </si>
  <si>
    <t>средства областного бюджета, руб.</t>
  </si>
  <si>
    <t>средства местного бюджета городского округа г.Воронеж, руб.</t>
  </si>
  <si>
    <t>строительных работ (включая НДС) , руб.</t>
  </si>
  <si>
    <t>средства федерального бюджета, руб.</t>
  </si>
  <si>
    <t>городского округа город Воронеж</t>
  </si>
  <si>
    <t>Дорожное хозяйство 0409</t>
  </si>
  <si>
    <t xml:space="preserve">в рамках муниципальной программы городского округа город Воронеж </t>
  </si>
  <si>
    <t>УТВЕРЖДЕНО</t>
  </si>
  <si>
    <t>распоряжением администрации</t>
  </si>
  <si>
    <t>от ________________ № ______</t>
  </si>
  <si>
    <t>3</t>
  </si>
  <si>
    <t>5</t>
  </si>
  <si>
    <t>7</t>
  </si>
  <si>
    <t>9</t>
  </si>
  <si>
    <t>11</t>
  </si>
  <si>
    <t>ул. Электровозная, д. 8</t>
  </si>
  <si>
    <t>ул. 25 Января, д. 32</t>
  </si>
  <si>
    <t>ул. Переверткина, д. 28</t>
  </si>
  <si>
    <t>ул. 25 Января, д. 38</t>
  </si>
  <si>
    <t>ул. Сосновая, д. 24б</t>
  </si>
  <si>
    <t>ул. Богдана Хмельницкого, д. 39</t>
  </si>
  <si>
    <t>Ленинский пр-кт, д. 143</t>
  </si>
  <si>
    <t>Ленинский пр-кт, д. 148</t>
  </si>
  <si>
    <t>ул. Землячки, д. 43</t>
  </si>
  <si>
    <t>Проведение проверки достоверности сметной стоимости</t>
  </si>
  <si>
    <t>Итого по Железнодорожному району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</si>
  <si>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</si>
  <si>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</si>
  <si>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</si>
  <si>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</si>
  <si>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 xml:space="preserve">ассигнований бюджета городского округа город Воронеж на 2019 год на проведение мероприятий </t>
  </si>
  <si>
    <t>Левобережный район</t>
  </si>
  <si>
    <t>ул. Волго-Донская, д. 42</t>
  </si>
  <si>
    <t>ул. Баррикадная, д. 13</t>
  </si>
  <si>
    <t>Спортивная набережная, д. 19</t>
  </si>
  <si>
    <t>ул. Небольсина, д. 9</t>
  </si>
  <si>
    <t>ул. Туполева, д. 23</t>
  </si>
  <si>
    <t>ул. Циолковского, д. 13, ул. Ленинградская, д. 55</t>
  </si>
  <si>
    <t>ул. Туполева, д. 12</t>
  </si>
  <si>
    <t>ул. Туполева, д. 25</t>
  </si>
  <si>
    <t>ул. Беляевой, д. 3</t>
  </si>
  <si>
    <t>ул. Новосибирская, д. 28</t>
  </si>
  <si>
    <t>ул. Новосибирская, д. 45</t>
  </si>
  <si>
    <t>ул. Новосибирская, д. 41</t>
  </si>
  <si>
    <t>ул. Новосибирская, д. 35, 37</t>
  </si>
  <si>
    <t>ул. Новосибирская, д. 31</t>
  </si>
  <si>
    <t>ул. Волгоградская, д. 51</t>
  </si>
  <si>
    <t>Итого по Левобережному району</t>
  </si>
  <si>
    <t>Ленинский район</t>
  </si>
  <si>
    <t>ул. Кропоткина, д. 3</t>
  </si>
  <si>
    <t>ул. Войкова, д. 17</t>
  </si>
  <si>
    <t>ул. 20-летия Октября, д. 50</t>
  </si>
  <si>
    <t>ул. Ворошилова, д. 2, 4</t>
  </si>
  <si>
    <t>ул. Куцыгина, д. 35</t>
  </si>
  <si>
    <t>ул. Куколкина, д. 5а</t>
  </si>
  <si>
    <t>ул. Моисеева, д. 15а, 15</t>
  </si>
  <si>
    <t>ул. Плехановская, д. 25</t>
  </si>
  <si>
    <t>ул. Челюскинцев, д. 136</t>
  </si>
  <si>
    <t>ул. Свободы, д. 55</t>
  </si>
  <si>
    <t>ул. Плехановская, д. 41</t>
  </si>
  <si>
    <t>ул. Краснознаменная, д. 27</t>
  </si>
  <si>
    <t>ул. Кольцовская, д. 39</t>
  </si>
  <si>
    <t>ул. Куцыгина, д.  21</t>
  </si>
  <si>
    <t>ул. Чапаева, д. 44</t>
  </si>
  <si>
    <t>Итого по Ленинскому району</t>
  </si>
  <si>
    <t>Оформление кадастровых справок</t>
  </si>
  <si>
    <t>Советский район</t>
  </si>
  <si>
    <t>Итого по Советскому району</t>
  </si>
  <si>
    <t>ул. Студенческая, д. 31</t>
  </si>
  <si>
    <t>ул. Тимирязева, д. 12б</t>
  </si>
  <si>
    <t>ул. Березовая роща, д. 20</t>
  </si>
  <si>
    <t>ул. Плехановская, д. 20</t>
  </si>
  <si>
    <t>ул. Ломоносова,  д. 114/7</t>
  </si>
  <si>
    <t>ул. Ломоносова, д. 114/8</t>
  </si>
  <si>
    <t>пр-кт Революции, д. 5</t>
  </si>
  <si>
    <t>ул. Мира, д. 3а</t>
  </si>
  <si>
    <t>Центральный район</t>
  </si>
  <si>
    <t>Итого по Центральному району</t>
  </si>
  <si>
    <t>Итого благоустройство дворовых территорий</t>
  </si>
  <si>
    <t>Выполнение работ по благоустройству дворовых территорий</t>
  </si>
  <si>
    <t>Выполнение работ по благоустройству общественных территорий</t>
  </si>
  <si>
    <t>Бульвар Индустриальный</t>
  </si>
  <si>
    <t>Управление строительной политики</t>
  </si>
  <si>
    <t>1</t>
  </si>
  <si>
    <t>2</t>
  </si>
  <si>
    <t>4</t>
  </si>
  <si>
    <t>6</t>
  </si>
  <si>
    <t>8</t>
  </si>
  <si>
    <t>10</t>
  </si>
  <si>
    <t>12</t>
  </si>
  <si>
    <t>всего</t>
  </si>
  <si>
    <t>федеральный</t>
  </si>
  <si>
    <t>областной</t>
  </si>
  <si>
    <t>местный</t>
  </si>
  <si>
    <t>проверка</t>
  </si>
  <si>
    <t>муниц</t>
  </si>
  <si>
    <t>федералный</t>
  </si>
  <si>
    <t>муниципальный</t>
  </si>
  <si>
    <t>постановление</t>
  </si>
  <si>
    <t>экономия</t>
  </si>
  <si>
    <t>Наименование  района</t>
  </si>
  <si>
    <t xml:space="preserve">Сумма по лимитам </t>
  </si>
  <si>
    <t>Сумма по актам</t>
  </si>
  <si>
    <t>Экономия</t>
  </si>
  <si>
    <t xml:space="preserve">Экономия финансовых средств по основному мероприятию 1 </t>
  </si>
  <si>
    <t>"Благоустройство дворовых территорий"</t>
  </si>
  <si>
    <t>№ п/п</t>
  </si>
  <si>
    <t>Итого</t>
  </si>
  <si>
    <t>Благоустройство территории по ул. Димитрова (границы от кольца на пересечении с ул. Брусилова до Ленинского пр-кта)</t>
  </si>
  <si>
    <t>Выполнение проектно-изыскательских работ по благоустройству парка культуры и отдыха  «Орленок» в городе Воронеже</t>
  </si>
  <si>
    <t>Благоустройство парка культуры и отдыха  «Орленок» в городе Воронеже</t>
  </si>
  <si>
    <t>Выполнение проектно-изыскательских работ по благоустройству мемориального комплекса  «Площадь Победы» в городе Воронеже</t>
  </si>
  <si>
    <t>Благоустройство мемориального комплекса  «Площадь Победы» в городе Воронеже</t>
  </si>
  <si>
    <t>Благоустройство территории, прилегающей к зданию театра оперы и балета в г. Воронеже</t>
  </si>
  <si>
    <t>Итого благоустройство общественных территорий, проведение проверки достоверности сметной стоимости</t>
  </si>
  <si>
    <t>Итого консолидированный бюджет</t>
  </si>
  <si>
    <t>Итого управление строительной политики</t>
  </si>
  <si>
    <t>Всего по городскому округу город Воронеж</t>
  </si>
  <si>
    <t>«Формирование современной городской среды на территории городского округа город Воронеж на 2018–2024 годы»</t>
  </si>
  <si>
    <t>ул. Хользунова, д. 102</t>
  </si>
  <si>
    <t>ул. Хользунова, д. 115</t>
  </si>
  <si>
    <t>ул. Генерала Лизюкова, д. 21</t>
  </si>
  <si>
    <t>ул. Генерала Лизюкова, д. 89</t>
  </si>
  <si>
    <t>ул. Генерала Лизюкова, д. 101</t>
  </si>
  <si>
    <t>ул. Беговая, д. 2/1</t>
  </si>
  <si>
    <t>ул. Маршала Жукова, д. 18</t>
  </si>
  <si>
    <t>ул. Владимира Невского, д. 1</t>
  </si>
  <si>
    <t>пр. Труда, д. 31</t>
  </si>
  <si>
    <t>ул. 9 Января, д. 126</t>
  </si>
  <si>
    <t>ул. Хользунова, д. 80, 82</t>
  </si>
  <si>
    <t>ул. Хользунова, д. 92, 94, 96</t>
  </si>
  <si>
    <t>ул. Писателя Маршака, д. 5</t>
  </si>
  <si>
    <t>ул. Южно-Моравская, д. 36</t>
  </si>
  <si>
    <t>ул. Курчатова, д. 20</t>
  </si>
  <si>
    <t>ул. Курчатова, д. 22а</t>
  </si>
  <si>
    <t>пр. Патриотов, д. 59</t>
  </si>
  <si>
    <t>пр. Патриотов, д. 8а</t>
  </si>
  <si>
    <t>ул. Семилукская, д. 46</t>
  </si>
  <si>
    <t>ул. Южно-Моравская, д. 66</t>
  </si>
  <si>
    <t>ул. Изобретателей, д. 73</t>
  </si>
  <si>
    <t>ул. Путиловская, д. 7</t>
  </si>
  <si>
    <t>ул. Космонавтов, д. 54</t>
  </si>
  <si>
    <t>ул. 232 Стрелковой Дивизии, д. 29</t>
  </si>
  <si>
    <t>ул. Северцова, д. 48</t>
  </si>
  <si>
    <t>ул. Юлюса Янониса, д. 5</t>
  </si>
  <si>
    <t>ул. Карла Либкнехта, д. 53</t>
  </si>
  <si>
    <t>Выполнение проектно-изыскательских работ по благоустройству парка «Южный» в городе Воронеже</t>
  </si>
  <si>
    <t>федеральные</t>
  </si>
  <si>
    <t>областные</t>
  </si>
  <si>
    <t>38 постановление</t>
  </si>
  <si>
    <t>дворы</t>
  </si>
  <si>
    <t>общественные</t>
  </si>
  <si>
    <t>консолидированный</t>
  </si>
  <si>
    <t>Руководитель управления жилищно-коммунального хозяйства                                                                                                                                                                                                                    Д.В. Соломаха</t>
  </si>
  <si>
    <t>консолидирован</t>
  </si>
  <si>
    <t>лимиты на 2019 по последнему объектнику</t>
  </si>
  <si>
    <t xml:space="preserve">перебросить с дворов на общественные </t>
  </si>
  <si>
    <t xml:space="preserve">консолидированный факт </t>
  </si>
  <si>
    <t>консолидированный факт</t>
  </si>
  <si>
    <t>Ремонт подпорной стены</t>
  </si>
  <si>
    <t>экономия от индустриального</t>
  </si>
  <si>
    <t>консолидированный на переброску</t>
  </si>
  <si>
    <t>пересортица</t>
  </si>
  <si>
    <t>Проверка по фактическому финансированию</t>
  </si>
  <si>
    <t>консолидированный 38 общест</t>
  </si>
  <si>
    <t>Итого по 38</t>
  </si>
  <si>
    <t xml:space="preserve">консолидированный 38 дворы </t>
  </si>
  <si>
    <t>Итого дворы факт</t>
  </si>
  <si>
    <t>мест</t>
  </si>
  <si>
    <t>фед</t>
  </si>
  <si>
    <t>индустриальный</t>
  </si>
  <si>
    <t>обл</t>
  </si>
  <si>
    <t>консолидированного должно получится у УСП</t>
  </si>
  <si>
    <t>Итого консолидированный Индустриальный факт</t>
  </si>
  <si>
    <t>Итого консолидированный факт управы</t>
  </si>
  <si>
    <t>Итого управы дворы + индустриальный</t>
  </si>
  <si>
    <t>област</t>
  </si>
  <si>
    <t>мун</t>
  </si>
  <si>
    <t>областной всего</t>
  </si>
  <si>
    <t>отдельное соглашение для УСП</t>
  </si>
  <si>
    <t>в т.ч.</t>
  </si>
  <si>
    <t>бюджеты</t>
  </si>
  <si>
    <t>отдельное соглашение для УСП по областному</t>
  </si>
  <si>
    <t xml:space="preserve">новое соглашение </t>
  </si>
  <si>
    <t>Руководитель управления жилищно-коммунального хозяйства                                                                                                                                                                                       Д.В. Соломаха</t>
  </si>
  <si>
    <t xml:space="preserve">областной </t>
  </si>
  <si>
    <t>дополнительные средства</t>
  </si>
  <si>
    <t>от  24.12.2019  № 1028-р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</si>
</sst>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₽_-;\-* #,##0.00\ _₽_-;_-* &quot;-&quot;??\ _₽_-;_-@_-"/>
    <numFmt numFmtId="165" formatCode="0.000"/>
    <numFmt numFmtId="166" formatCode="#,##0.00000"/>
    <numFmt numFmtId="167" formatCode="#,##0.0000"/>
    <numFmt numFmtId="168" formatCode="#,##0.000000"/>
    <numFmt numFmtId="169" formatCode="#,##0.000"/>
    <numFmt numFmtId="170" formatCode="#,##0.00_ ;\-#,##0.00\ "/>
    <numFmt numFmtId="171" formatCode="#,##0.0000000000000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8"/>
      <name val="Arial Cyr"/>
      <charset val="204"/>
    </font>
    <font>
      <b/>
      <sz val="10"/>
      <color rgb="FFFF0000"/>
      <name val="Arial Cyr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6" fillId="0" borderId="0"/>
    <xf numFmtId="0" fontId="6" fillId="0" borderId="0"/>
    <xf numFmtId="0" fontId="3" fillId="0" borderId="0"/>
    <xf numFmtId="164" fontId="18" fillId="0" borderId="0" applyFont="0" applyFill="0" applyBorder="0" applyAlignment="0" applyProtection="0"/>
    <xf numFmtId="0" fontId="2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9">
    <xf numFmtId="0" fontId="0" fillId="0" borderId="0" xfId="0"/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wrapText="1"/>
    </xf>
    <xf numFmtId="4" fontId="0" fillId="0" borderId="0" xfId="0" applyNumberFormat="1"/>
    <xf numFmtId="4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16" fillId="2" borderId="0" xfId="0" applyNumberFormat="1" applyFont="1" applyFill="1" applyAlignment="1">
      <alignment horizontal="center"/>
    </xf>
    <xf numFmtId="4" fontId="12" fillId="2" borderId="0" xfId="0" applyNumberFormat="1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wrapText="1"/>
    </xf>
    <xf numFmtId="4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4" fontId="8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/>
    <xf numFmtId="4" fontId="4" fillId="2" borderId="1" xfId="0" applyNumberFormat="1" applyFont="1" applyFill="1" applyBorder="1" applyAlignment="1">
      <alignment horizontal="left" vertical="center" wrapText="1"/>
    </xf>
    <xf numFmtId="4" fontId="4" fillId="2" borderId="0" xfId="0" applyNumberFormat="1" applyFont="1" applyFill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4" fillId="2" borderId="0" xfId="0" applyFont="1" applyFill="1"/>
    <xf numFmtId="169" fontId="8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4" fontId="9" fillId="2" borderId="0" xfId="0" applyNumberFormat="1" applyFont="1" applyFill="1" applyAlignment="1">
      <alignment horizontal="center"/>
    </xf>
    <xf numFmtId="166" fontId="8" fillId="2" borderId="0" xfId="0" applyNumberFormat="1" applyFont="1" applyFill="1"/>
    <xf numFmtId="3" fontId="4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7" fontId="16" fillId="2" borderId="0" xfId="0" applyNumberFormat="1" applyFont="1" applyFill="1" applyAlignment="1">
      <alignment horizontal="center"/>
    </xf>
    <xf numFmtId="167" fontId="4" fillId="2" borderId="0" xfId="0" applyNumberFormat="1" applyFont="1" applyFill="1"/>
    <xf numFmtId="167" fontId="4" fillId="2" borderId="0" xfId="0" applyNumberFormat="1" applyFont="1" applyFill="1" applyAlignment="1">
      <alignment horizontal="center"/>
    </xf>
    <xf numFmtId="4" fontId="4" fillId="2" borderId="0" xfId="0" applyNumberFormat="1" applyFont="1" applyFill="1"/>
    <xf numFmtId="1" fontId="4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4" fontId="8" fillId="2" borderId="0" xfId="0" applyNumberFormat="1" applyFont="1" applyFill="1"/>
    <xf numFmtId="4" fontId="4" fillId="2" borderId="1" xfId="0" applyNumberFormat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168" fontId="4" fillId="2" borderId="0" xfId="0" applyNumberFormat="1" applyFont="1" applyFill="1"/>
    <xf numFmtId="4" fontId="7" fillId="2" borderId="0" xfId="0" applyNumberFormat="1" applyFont="1" applyFill="1" applyAlignment="1">
      <alignment horizontal="center"/>
    </xf>
    <xf numFmtId="3" fontId="4" fillId="2" borderId="4" xfId="0" applyNumberFormat="1" applyFont="1" applyFill="1" applyBorder="1" applyAlignment="1">
      <alignment horizontal="center" vertical="center" wrapText="1"/>
    </xf>
    <xf numFmtId="168" fontId="4" fillId="2" borderId="0" xfId="0" applyNumberFormat="1" applyFont="1" applyFill="1" applyBorder="1"/>
    <xf numFmtId="4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wrapText="1"/>
    </xf>
    <xf numFmtId="167" fontId="12" fillId="2" borderId="0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top"/>
    </xf>
    <xf numFmtId="4" fontId="13" fillId="2" borderId="0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/>
    <xf numFmtId="4" fontId="4" fillId="2" borderId="0" xfId="0" applyNumberFormat="1" applyFont="1" applyFill="1" applyBorder="1" applyAlignment="1"/>
    <xf numFmtId="166" fontId="4" fillId="2" borderId="0" xfId="0" applyNumberFormat="1" applyFont="1" applyFill="1" applyBorder="1" applyAlignment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" fontId="4" fillId="2" borderId="0" xfId="0" applyNumberFormat="1" applyFont="1" applyFill="1" applyAlignment="1">
      <alignment horizontal="left" vertical="top"/>
    </xf>
    <xf numFmtId="166" fontId="4" fillId="2" borderId="0" xfId="0" applyNumberFormat="1" applyFont="1" applyFill="1" applyAlignment="1">
      <alignment horizontal="left" vertical="top"/>
    </xf>
    <xf numFmtId="3" fontId="7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left" vertical="center" wrapText="1"/>
    </xf>
    <xf numFmtId="4" fontId="7" fillId="2" borderId="0" xfId="0" applyNumberFormat="1" applyFont="1" applyFill="1" applyBorder="1" applyAlignment="1">
      <alignment horizontal="center" vertical="top" wrapText="1"/>
    </xf>
    <xf numFmtId="4" fontId="8" fillId="2" borderId="0" xfId="0" applyNumberFormat="1" applyFont="1" applyFill="1" applyBorder="1" applyAlignment="1">
      <alignment horizontal="center" vertical="top" wrapText="1"/>
    </xf>
    <xf numFmtId="4" fontId="8" fillId="2" borderId="0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 vertical="center"/>
    </xf>
    <xf numFmtId="4" fontId="19" fillId="2" borderId="0" xfId="0" applyNumberFormat="1" applyFont="1" applyFill="1" applyBorder="1" applyAlignment="1">
      <alignment horizontal="center" vertical="top"/>
    </xf>
    <xf numFmtId="4" fontId="11" fillId="0" borderId="1" xfId="0" applyNumberFormat="1" applyFont="1" applyBorder="1" applyAlignment="1">
      <alignment horizontal="center" wrapText="1"/>
    </xf>
    <xf numFmtId="0" fontId="21" fillId="0" borderId="0" xfId="0" applyFont="1" applyAlignment="1">
      <alignment wrapText="1" shrinkToFit="1"/>
    </xf>
    <xf numFmtId="4" fontId="22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/>
    </xf>
    <xf numFmtId="4" fontId="4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4" fontId="23" fillId="2" borderId="0" xfId="0" applyNumberFormat="1" applyFont="1" applyFill="1" applyBorder="1" applyAlignment="1">
      <alignment horizontal="center" vertical="top"/>
    </xf>
    <xf numFmtId="4" fontId="24" fillId="2" borderId="0" xfId="0" applyNumberFormat="1" applyFont="1" applyFill="1" applyBorder="1" applyAlignment="1">
      <alignment horizontal="center" vertical="top"/>
    </xf>
    <xf numFmtId="3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/>
    <xf numFmtId="4" fontId="26" fillId="2" borderId="0" xfId="0" applyNumberFormat="1" applyFont="1" applyFill="1" applyAlignment="1">
      <alignment horizontal="center"/>
    </xf>
    <xf numFmtId="4" fontId="8" fillId="2" borderId="1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wrapText="1"/>
    </xf>
    <xf numFmtId="4" fontId="19" fillId="2" borderId="0" xfId="0" applyNumberFormat="1" applyFont="1" applyFill="1" applyAlignment="1">
      <alignment horizontal="center"/>
    </xf>
    <xf numFmtId="2" fontId="0" fillId="0" borderId="0" xfId="0" applyNumberFormat="1"/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170" fontId="8" fillId="2" borderId="0" xfId="4" applyNumberFormat="1" applyFont="1" applyFill="1" applyAlignment="1">
      <alignment horizontal="center"/>
    </xf>
    <xf numFmtId="4" fontId="4" fillId="2" borderId="10" xfId="0" applyNumberFormat="1" applyFont="1" applyFill="1" applyBorder="1" applyAlignment="1">
      <alignment horizontal="center" vertical="center"/>
    </xf>
    <xf numFmtId="4" fontId="8" fillId="2" borderId="10" xfId="0" applyNumberFormat="1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 wrapText="1"/>
    </xf>
    <xf numFmtId="4" fontId="5" fillId="2" borderId="0" xfId="0" applyNumberFormat="1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28" fillId="2" borderId="0" xfId="0" applyNumberFormat="1" applyFont="1" applyFill="1" applyAlignment="1"/>
    <xf numFmtId="4" fontId="4" fillId="2" borderId="0" xfId="0" applyNumberFormat="1" applyFont="1" applyFill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/>
    <xf numFmtId="0" fontId="8" fillId="2" borderId="0" xfId="0" applyFont="1" applyFill="1"/>
    <xf numFmtId="4" fontId="25" fillId="2" borderId="0" xfId="5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Border="1" applyAlignment="1"/>
    <xf numFmtId="4" fontId="8" fillId="2" borderId="0" xfId="0" applyNumberFormat="1" applyFont="1" applyFill="1" applyBorder="1" applyAlignment="1"/>
    <xf numFmtId="166" fontId="8" fillId="2" borderId="0" xfId="0" applyNumberFormat="1" applyFont="1" applyFill="1" applyBorder="1" applyAlignment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/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4" fontId="8" fillId="2" borderId="0" xfId="0" applyNumberFormat="1" applyFont="1" applyFill="1" applyAlignment="1">
      <alignment horizontal="left" vertical="top"/>
    </xf>
    <xf numFmtId="166" fontId="8" fillId="2" borderId="0" xfId="0" applyNumberFormat="1" applyFont="1" applyFill="1" applyAlignment="1">
      <alignment horizontal="left" vertical="top"/>
    </xf>
    <xf numFmtId="171" fontId="4" fillId="2" borderId="0" xfId="0" applyNumberFormat="1" applyFont="1" applyFill="1" applyAlignment="1">
      <alignment horizontal="center"/>
    </xf>
    <xf numFmtId="4" fontId="23" fillId="2" borderId="0" xfId="0" applyNumberFormat="1" applyFont="1" applyFill="1" applyBorder="1" applyAlignment="1">
      <alignment horizontal="center"/>
    </xf>
    <xf numFmtId="0" fontId="23" fillId="2" borderId="0" xfId="0" applyFont="1" applyFill="1" applyBorder="1"/>
    <xf numFmtId="0" fontId="24" fillId="2" borderId="0" xfId="0" applyFont="1" applyFill="1" applyBorder="1"/>
    <xf numFmtId="0" fontId="17" fillId="2" borderId="0" xfId="0" applyFont="1" applyFill="1" applyAlignment="1">
      <alignment horizontal="center" vertical="top"/>
    </xf>
    <xf numFmtId="0" fontId="29" fillId="2" borderId="0" xfId="0" applyFont="1" applyFill="1" applyAlignment="1">
      <alignment horizontal="center" vertical="top"/>
    </xf>
    <xf numFmtId="0" fontId="17" fillId="2" borderId="0" xfId="0" applyFont="1" applyFill="1" applyAlignment="1">
      <alignment vertical="top" wrapText="1"/>
    </xf>
    <xf numFmtId="0" fontId="17" fillId="2" borderId="0" xfId="0" applyFont="1" applyFill="1" applyAlignment="1">
      <alignment vertical="top"/>
    </xf>
    <xf numFmtId="49" fontId="17" fillId="2" borderId="0" xfId="0" applyNumberFormat="1" applyFont="1" applyFill="1" applyAlignment="1">
      <alignment horizontal="center" vertical="top"/>
    </xf>
    <xf numFmtId="0" fontId="8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4" fontId="0" fillId="0" borderId="0" xfId="0" applyNumberFormat="1" applyBorder="1"/>
    <xf numFmtId="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4" fontId="30" fillId="2" borderId="0" xfId="0" applyNumberFormat="1" applyFont="1" applyFill="1" applyAlignment="1">
      <alignment horizontal="center"/>
    </xf>
    <xf numFmtId="0" fontId="30" fillId="2" borderId="0" xfId="0" applyFont="1" applyFill="1"/>
    <xf numFmtId="0" fontId="30" fillId="2" borderId="0" xfId="0" applyFont="1" applyFill="1" applyBorder="1"/>
    <xf numFmtId="0" fontId="30" fillId="2" borderId="0" xfId="0" applyFont="1" applyFill="1" applyBorder="1" applyAlignment="1">
      <alignment horizontal="center"/>
    </xf>
    <xf numFmtId="4" fontId="31" fillId="2" borderId="0" xfId="0" applyNumberFormat="1" applyFont="1" applyFill="1" applyBorder="1" applyAlignment="1">
      <alignment horizontal="center" vertical="top"/>
    </xf>
    <xf numFmtId="4" fontId="32" fillId="2" borderId="0" xfId="0" applyNumberFormat="1" applyFont="1" applyFill="1" applyBorder="1" applyAlignment="1">
      <alignment horizontal="center" vertical="top"/>
    </xf>
    <xf numFmtId="2" fontId="23" fillId="2" borderId="0" xfId="0" applyNumberFormat="1" applyFont="1" applyFill="1" applyBorder="1"/>
    <xf numFmtId="4" fontId="23" fillId="2" borderId="0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166" fontId="8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4" fontId="4" fillId="2" borderId="8" xfId="0" applyNumberFormat="1" applyFont="1" applyFill="1" applyBorder="1" applyAlignment="1">
      <alignment horizontal="center" vertical="top" wrapText="1"/>
    </xf>
    <xf numFmtId="4" fontId="4" fillId="2" borderId="9" xfId="0" applyNumberFormat="1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>
      <alignment horizontal="center" vertical="top"/>
    </xf>
    <xf numFmtId="4" fontId="4" fillId="2" borderId="8" xfId="0" applyNumberFormat="1" applyFont="1" applyFill="1" applyBorder="1" applyAlignment="1">
      <alignment horizontal="center" vertical="top"/>
    </xf>
    <xf numFmtId="4" fontId="4" fillId="2" borderId="9" xfId="0" applyNumberFormat="1" applyFont="1" applyFill="1" applyBorder="1" applyAlignment="1">
      <alignment horizontal="center" vertical="top"/>
    </xf>
    <xf numFmtId="4" fontId="30" fillId="2" borderId="0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Alignment="1">
      <alignment horizontal="center" vertical="top"/>
    </xf>
    <xf numFmtId="0" fontId="17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166" fontId="4" fillId="2" borderId="0" xfId="0" applyNumberFormat="1" applyFont="1" applyFill="1" applyAlignment="1">
      <alignment horizontal="center"/>
    </xf>
    <xf numFmtId="4" fontId="17" fillId="2" borderId="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1">
    <cellStyle name="Обычный" xfId="0" builtinId="0"/>
    <cellStyle name="Обычный 2" xfId="1"/>
    <cellStyle name="Обычный 2 2" xfId="6"/>
    <cellStyle name="Обычный 2 3" xfId="7"/>
    <cellStyle name="Обычный 3" xfId="2"/>
    <cellStyle name="Обычный 3 2" xfId="8"/>
    <cellStyle name="Обычный 4" xfId="3"/>
    <cellStyle name="Обычный 4 2" xfId="9"/>
    <cellStyle name="Обычный 5" xfId="5"/>
    <cellStyle name="Обычный 5 2" xfId="10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6"/>
  <sheetViews>
    <sheetView tabSelected="1" view="pageBreakPreview" zoomScale="55" zoomScaleNormal="57" zoomScaleSheetLayoutView="55" workbookViewId="0">
      <pane xSplit="2" ySplit="19" topLeftCell="C20" activePane="bottomRight" state="frozen"/>
      <selection pane="topRight" activeCell="C1" sqref="C1"/>
      <selection pane="bottomLeft" activeCell="A19" sqref="A19"/>
      <selection pane="bottomRight" activeCell="H5" sqref="H5"/>
    </sheetView>
  </sheetViews>
  <sheetFormatPr defaultRowHeight="15.75" x14ac:dyDescent="0.25"/>
  <cols>
    <col min="1" max="1" width="10.5703125" style="47" customWidth="1"/>
    <col min="2" max="2" width="62.42578125" style="88" customWidth="1"/>
    <col min="3" max="3" width="25.5703125" style="36" customWidth="1"/>
    <col min="4" max="4" width="21.42578125" style="36" customWidth="1"/>
    <col min="5" max="5" width="22.5703125" style="36" customWidth="1"/>
    <col min="6" max="6" width="19.42578125" style="36" customWidth="1"/>
    <col min="7" max="7" width="20.140625" style="36" customWidth="1"/>
    <col min="8" max="8" width="19.42578125" style="36" customWidth="1"/>
    <col min="9" max="9" width="23.85546875" style="36" customWidth="1"/>
    <col min="10" max="10" width="22.5703125" style="36" customWidth="1"/>
    <col min="11" max="11" width="19.5703125" style="36" customWidth="1"/>
    <col min="12" max="12" width="36.5703125" style="34" hidden="1" customWidth="1"/>
    <col min="13" max="13" width="23.140625" style="34" hidden="1" customWidth="1"/>
    <col min="14" max="14" width="22.85546875" style="34" hidden="1" customWidth="1"/>
    <col min="15" max="15" width="26.5703125" style="34" hidden="1" customWidth="1"/>
    <col min="16" max="16" width="35.140625" style="35" hidden="1" customWidth="1"/>
    <col min="17" max="17" width="50.85546875" style="36" customWidth="1"/>
    <col min="18" max="18" width="37" style="36" customWidth="1"/>
    <col min="19" max="19" width="19.42578125" style="36" customWidth="1"/>
    <col min="20" max="20" width="25.7109375" style="167" customWidth="1"/>
    <col min="21" max="21" width="17.5703125" style="36" customWidth="1"/>
    <col min="22" max="16384" width="9.140625" style="36"/>
  </cols>
  <sheetData>
    <row r="1" spans="1:21" ht="23.25" customHeight="1" x14ac:dyDescent="0.25">
      <c r="B1" s="48"/>
      <c r="C1" s="49"/>
      <c r="D1" s="49"/>
      <c r="E1" s="49"/>
      <c r="F1" s="49"/>
      <c r="G1" s="49"/>
      <c r="H1" s="49"/>
      <c r="I1" s="49"/>
      <c r="J1" s="49"/>
      <c r="K1" s="49"/>
      <c r="L1" s="135"/>
      <c r="M1" s="135"/>
      <c r="N1" s="135"/>
      <c r="O1" s="135"/>
      <c r="P1" s="136"/>
    </row>
    <row r="2" spans="1:21" ht="23.25" customHeight="1" x14ac:dyDescent="0.25">
      <c r="B2" s="48"/>
      <c r="C2" s="49"/>
      <c r="D2" s="49"/>
      <c r="E2" s="49"/>
      <c r="F2" s="49"/>
      <c r="G2" s="162"/>
      <c r="H2" s="162" t="s">
        <v>13</v>
      </c>
      <c r="I2" s="162"/>
      <c r="J2" s="49"/>
      <c r="K2" s="49"/>
      <c r="Q2" s="140"/>
      <c r="R2" s="140"/>
      <c r="S2" s="140"/>
      <c r="U2" s="140"/>
    </row>
    <row r="3" spans="1:21" ht="23.25" customHeight="1" x14ac:dyDescent="0.25">
      <c r="B3" s="48"/>
      <c r="C3" s="49"/>
      <c r="D3" s="49"/>
      <c r="E3" s="49"/>
      <c r="F3" s="49"/>
      <c r="G3" s="162"/>
      <c r="H3" s="162" t="s">
        <v>14</v>
      </c>
      <c r="I3" s="162"/>
      <c r="J3" s="49"/>
      <c r="K3" s="49"/>
      <c r="Q3" s="138"/>
      <c r="R3" s="138"/>
      <c r="S3" s="138"/>
      <c r="T3" s="138"/>
      <c r="U3" s="138"/>
    </row>
    <row r="4" spans="1:21" ht="23.25" customHeight="1" x14ac:dyDescent="0.35">
      <c r="B4" s="48"/>
      <c r="C4" s="49"/>
      <c r="D4" s="49"/>
      <c r="E4" s="49"/>
      <c r="F4" s="49"/>
      <c r="G4" s="162"/>
      <c r="H4" s="162" t="s">
        <v>10</v>
      </c>
      <c r="I4" s="162"/>
      <c r="J4" s="49"/>
      <c r="K4" s="49"/>
      <c r="Q4" s="137" t="s">
        <v>169</v>
      </c>
      <c r="R4" s="137"/>
      <c r="S4" s="138"/>
      <c r="T4" s="138"/>
      <c r="U4" s="138"/>
    </row>
    <row r="5" spans="1:21" ht="23.25" customHeight="1" x14ac:dyDescent="0.25">
      <c r="B5" s="48"/>
      <c r="C5" s="49"/>
      <c r="D5" s="49"/>
      <c r="E5" s="49"/>
      <c r="F5" s="49"/>
      <c r="G5" s="162"/>
      <c r="H5" s="162" t="s">
        <v>193</v>
      </c>
      <c r="I5" s="162"/>
      <c r="J5" s="49"/>
      <c r="K5" s="49"/>
      <c r="Q5" s="138"/>
      <c r="R5" s="138"/>
      <c r="S5" s="138"/>
      <c r="T5" s="138"/>
      <c r="U5" s="138"/>
    </row>
    <row r="6" spans="1:21" ht="23.25" customHeight="1" x14ac:dyDescent="0.25">
      <c r="B6" s="163"/>
      <c r="C6" s="164"/>
      <c r="D6" s="164"/>
      <c r="E6" s="164"/>
      <c r="F6" s="164"/>
      <c r="G6" s="161"/>
      <c r="H6" s="161"/>
      <c r="I6" s="161"/>
      <c r="J6" s="164"/>
      <c r="K6" s="49"/>
      <c r="Q6" s="138"/>
      <c r="R6" s="138" t="s">
        <v>175</v>
      </c>
      <c r="S6" s="138" t="s">
        <v>182</v>
      </c>
      <c r="T6" s="138" t="s">
        <v>99</v>
      </c>
      <c r="U6" s="138"/>
    </row>
    <row r="7" spans="1:21" s="50" customFormat="1" ht="23.25" customHeight="1" x14ac:dyDescent="0.25">
      <c r="A7" s="47"/>
      <c r="B7" s="214" t="s">
        <v>35</v>
      </c>
      <c r="C7" s="214"/>
      <c r="D7" s="214"/>
      <c r="E7" s="214"/>
      <c r="F7" s="214"/>
      <c r="G7" s="214"/>
      <c r="H7" s="214"/>
      <c r="I7" s="214"/>
      <c r="J7" s="214"/>
      <c r="K7" s="49"/>
      <c r="Q7" s="138" t="s">
        <v>173</v>
      </c>
      <c r="R7" s="138">
        <f>R8/R10</f>
        <v>0.97999999995846954</v>
      </c>
      <c r="S7" s="138">
        <f>S8/R10</f>
        <v>2.000000004153054E-2</v>
      </c>
      <c r="T7" s="157">
        <f>T8/R10</f>
        <v>1.0005564571305437E-5</v>
      </c>
      <c r="U7" s="138"/>
    </row>
    <row r="8" spans="1:21" s="50" customFormat="1" ht="23.25" customHeight="1" x14ac:dyDescent="0.25">
      <c r="A8" s="47"/>
      <c r="B8" s="214" t="s">
        <v>36</v>
      </c>
      <c r="C8" s="214"/>
      <c r="D8" s="214"/>
      <c r="E8" s="214"/>
      <c r="F8" s="214"/>
      <c r="G8" s="214"/>
      <c r="H8" s="214"/>
      <c r="I8" s="214"/>
      <c r="J8" s="214"/>
      <c r="K8" s="49"/>
      <c r="Q8" s="138">
        <f>C29+C46+C66+C85+C105+C118</f>
        <v>221525948.01000002</v>
      </c>
      <c r="R8" s="138">
        <f>E29+I29+E46+I46+E66+I66+E85+I85+E105+I105+E118+I118</f>
        <v>217093256.89999998</v>
      </c>
      <c r="S8" s="138">
        <f>F29+J29+F46+J46+F66+J66+F85+J85+F105+J105+F118+J118</f>
        <v>4430474.6399999997</v>
      </c>
      <c r="T8" s="138">
        <f>G29+K29+G46+K46+G66+K66+G85+K85+G105+K105+G118+K118</f>
        <v>2216.4700000000003</v>
      </c>
      <c r="U8" s="138"/>
    </row>
    <row r="9" spans="1:21" s="143" customFormat="1" ht="23.25" hidden="1" customHeight="1" x14ac:dyDescent="0.25">
      <c r="A9" s="141"/>
      <c r="B9" s="165"/>
      <c r="C9" s="165"/>
      <c r="D9" s="165"/>
      <c r="E9" s="165"/>
      <c r="F9" s="165"/>
      <c r="G9" s="165"/>
      <c r="H9" s="165"/>
      <c r="I9" s="165"/>
      <c r="J9" s="165"/>
      <c r="K9" s="142"/>
      <c r="Q9" s="134" t="s">
        <v>179</v>
      </c>
      <c r="R9" s="138">
        <v>61318.559999999998</v>
      </c>
      <c r="S9" s="138"/>
      <c r="T9" s="138"/>
      <c r="U9" s="138"/>
    </row>
    <row r="10" spans="1:21" s="50" customFormat="1" ht="23.25" customHeight="1" x14ac:dyDescent="0.3">
      <c r="A10" s="47"/>
      <c r="B10" s="215" t="s">
        <v>12</v>
      </c>
      <c r="C10" s="215"/>
      <c r="D10" s="215"/>
      <c r="E10" s="215"/>
      <c r="F10" s="215"/>
      <c r="G10" s="215"/>
      <c r="H10" s="215"/>
      <c r="I10" s="215"/>
      <c r="J10" s="215"/>
      <c r="K10" s="49"/>
      <c r="Q10" s="134" t="s">
        <v>180</v>
      </c>
      <c r="R10" s="138">
        <f>R8+S8</f>
        <v>221523731.53999996</v>
      </c>
      <c r="S10" s="138">
        <f>R8+S8</f>
        <v>221523731.53999996</v>
      </c>
      <c r="T10" s="138">
        <f>S10*0.00001</f>
        <v>2215.2373153999997</v>
      </c>
      <c r="U10" s="138"/>
    </row>
    <row r="11" spans="1:21" s="50" customFormat="1" ht="23.25" customHeight="1" x14ac:dyDescent="0.3">
      <c r="A11" s="47"/>
      <c r="B11" s="215" t="s">
        <v>124</v>
      </c>
      <c r="C11" s="215"/>
      <c r="D11" s="215"/>
      <c r="E11" s="215"/>
      <c r="F11" s="215"/>
      <c r="G11" s="215"/>
      <c r="H11" s="215"/>
      <c r="I11" s="215"/>
      <c r="J11" s="215"/>
      <c r="K11" s="49"/>
      <c r="Q11" s="134" t="s">
        <v>181</v>
      </c>
      <c r="R11" s="139">
        <f>R9+R10</f>
        <v>221585050.09999996</v>
      </c>
      <c r="S11" s="138"/>
      <c r="T11" s="138">
        <f>T8-T10</f>
        <v>1.2326846000005389</v>
      </c>
      <c r="U11" s="138"/>
    </row>
    <row r="12" spans="1:21" s="50" customFormat="1" ht="20.25" customHeight="1" x14ac:dyDescent="0.25">
      <c r="A12" s="47"/>
      <c r="B12" s="51"/>
      <c r="C12" s="52"/>
      <c r="D12" s="52"/>
      <c r="E12" s="52"/>
      <c r="F12" s="52"/>
      <c r="G12" s="52"/>
      <c r="H12" s="52"/>
      <c r="I12" s="52"/>
      <c r="J12" s="52"/>
      <c r="K12" s="49"/>
      <c r="Q12" s="138"/>
      <c r="R12" s="138"/>
      <c r="S12" s="138"/>
      <c r="T12" s="138"/>
      <c r="U12" s="138"/>
    </row>
    <row r="13" spans="1:21" ht="41.25" customHeight="1" x14ac:dyDescent="0.25">
      <c r="A13" s="216" t="s">
        <v>0</v>
      </c>
      <c r="B13" s="216" t="s">
        <v>1</v>
      </c>
      <c r="C13" s="216" t="s">
        <v>3</v>
      </c>
      <c r="D13" s="219" t="s">
        <v>2</v>
      </c>
      <c r="E13" s="220"/>
      <c r="F13" s="220"/>
      <c r="G13" s="221"/>
      <c r="H13" s="219" t="s">
        <v>11</v>
      </c>
      <c r="I13" s="220"/>
      <c r="J13" s="220"/>
      <c r="K13" s="221"/>
      <c r="S13" s="138"/>
      <c r="U13" s="138"/>
    </row>
    <row r="14" spans="1:21" ht="41.25" customHeight="1" x14ac:dyDescent="0.25">
      <c r="A14" s="217"/>
      <c r="B14" s="217"/>
      <c r="C14" s="217"/>
      <c r="D14" s="216" t="s">
        <v>4</v>
      </c>
      <c r="E14" s="216" t="s">
        <v>5</v>
      </c>
      <c r="F14" s="216" t="s">
        <v>6</v>
      </c>
      <c r="G14" s="222" t="s">
        <v>7</v>
      </c>
      <c r="H14" s="216" t="s">
        <v>8</v>
      </c>
      <c r="I14" s="216" t="s">
        <v>9</v>
      </c>
      <c r="J14" s="216" t="s">
        <v>6</v>
      </c>
      <c r="K14" s="222" t="s">
        <v>7</v>
      </c>
      <c r="Q14" s="134" t="s">
        <v>172</v>
      </c>
      <c r="R14" s="138">
        <v>221900678.99000001</v>
      </c>
      <c r="S14" s="138"/>
      <c r="T14" s="138"/>
      <c r="U14" s="138"/>
    </row>
    <row r="15" spans="1:21" ht="57.75" customHeight="1" x14ac:dyDescent="0.25">
      <c r="A15" s="217"/>
      <c r="B15" s="217"/>
      <c r="C15" s="217"/>
      <c r="D15" s="217"/>
      <c r="E15" s="217"/>
      <c r="F15" s="217"/>
      <c r="G15" s="223"/>
      <c r="H15" s="217"/>
      <c r="I15" s="217"/>
      <c r="J15" s="217"/>
      <c r="K15" s="223"/>
      <c r="Q15" s="134" t="s">
        <v>170</v>
      </c>
      <c r="R15" s="138">
        <v>283505737.27999997</v>
      </c>
      <c r="S15" s="139">
        <f>R16-R10-R9</f>
        <v>283821366.17000002</v>
      </c>
      <c r="T15" s="134" t="s">
        <v>178</v>
      </c>
      <c r="U15" s="138"/>
    </row>
    <row r="16" spans="1:21" ht="41.25" customHeight="1" x14ac:dyDescent="0.25">
      <c r="A16" s="218"/>
      <c r="B16" s="218"/>
      <c r="C16" s="218"/>
      <c r="D16" s="218"/>
      <c r="E16" s="218"/>
      <c r="F16" s="218"/>
      <c r="G16" s="224"/>
      <c r="H16" s="218"/>
      <c r="I16" s="218"/>
      <c r="J16" s="218"/>
      <c r="K16" s="224"/>
      <c r="Q16" s="138" t="s">
        <v>171</v>
      </c>
      <c r="R16" s="138">
        <f>R15+R14</f>
        <v>505406416.26999998</v>
      </c>
      <c r="S16" s="138"/>
      <c r="T16" s="138"/>
      <c r="U16" s="138"/>
    </row>
    <row r="17" spans="1:21" ht="31.5" customHeight="1" x14ac:dyDescent="0.25">
      <c r="A17" s="53">
        <v>1</v>
      </c>
      <c r="B17" s="54">
        <v>2</v>
      </c>
      <c r="C17" s="55" t="s">
        <v>16</v>
      </c>
      <c r="D17" s="56">
        <v>4</v>
      </c>
      <c r="E17" s="55" t="s">
        <v>17</v>
      </c>
      <c r="F17" s="56">
        <v>6</v>
      </c>
      <c r="G17" s="55" t="s">
        <v>18</v>
      </c>
      <c r="H17" s="56">
        <v>8</v>
      </c>
      <c r="I17" s="55" t="s">
        <v>19</v>
      </c>
      <c r="J17" s="56">
        <v>10</v>
      </c>
      <c r="K17" s="55" t="s">
        <v>20</v>
      </c>
      <c r="S17" s="138"/>
      <c r="U17" s="138"/>
    </row>
    <row r="18" spans="1:21" ht="27" customHeight="1" x14ac:dyDescent="0.25">
      <c r="A18" s="194" t="s">
        <v>85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6"/>
      <c r="Q18" s="138"/>
      <c r="R18" s="138"/>
      <c r="S18" s="138"/>
      <c r="T18" s="138"/>
      <c r="U18" s="138"/>
    </row>
    <row r="19" spans="1:21" ht="27" customHeight="1" x14ac:dyDescent="0.25">
      <c r="A19" s="194" t="s">
        <v>32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6"/>
    </row>
    <row r="20" spans="1:21" ht="27" customHeight="1" x14ac:dyDescent="0.25">
      <c r="A20" s="53">
        <v>1</v>
      </c>
      <c r="B20" s="46" t="s">
        <v>21</v>
      </c>
      <c r="C20" s="208">
        <f>D20+H20</f>
        <v>32335768.799999997</v>
      </c>
      <c r="D20" s="208">
        <f>E20+F20+G20</f>
        <v>10345183.199999999</v>
      </c>
      <c r="E20" s="208">
        <v>10138178.15</v>
      </c>
      <c r="F20" s="208">
        <v>206901.6</v>
      </c>
      <c r="G20" s="208">
        <v>103.45</v>
      </c>
      <c r="H20" s="208">
        <f>I20+J20+K20</f>
        <v>21990585.599999998</v>
      </c>
      <c r="I20" s="208">
        <v>21550558.379999999</v>
      </c>
      <c r="J20" s="208">
        <v>439807.31</v>
      </c>
      <c r="K20" s="208">
        <v>219.91</v>
      </c>
    </row>
    <row r="21" spans="1:21" ht="27" customHeight="1" x14ac:dyDescent="0.25">
      <c r="A21" s="53">
        <v>2</v>
      </c>
      <c r="B21" s="46" t="s">
        <v>22</v>
      </c>
      <c r="C21" s="209"/>
      <c r="D21" s="209"/>
      <c r="E21" s="209"/>
      <c r="F21" s="209"/>
      <c r="G21" s="209"/>
      <c r="H21" s="209"/>
      <c r="I21" s="209"/>
      <c r="J21" s="209"/>
      <c r="K21" s="209"/>
    </row>
    <row r="22" spans="1:21" ht="27" customHeight="1" x14ac:dyDescent="0.25">
      <c r="A22" s="53">
        <v>3</v>
      </c>
      <c r="B22" s="46" t="s">
        <v>23</v>
      </c>
      <c r="C22" s="209"/>
      <c r="D22" s="209"/>
      <c r="E22" s="209"/>
      <c r="F22" s="209"/>
      <c r="G22" s="209"/>
      <c r="H22" s="209"/>
      <c r="I22" s="209"/>
      <c r="J22" s="209"/>
      <c r="K22" s="209"/>
      <c r="N22" s="34" t="s">
        <v>105</v>
      </c>
    </row>
    <row r="23" spans="1:21" ht="27" customHeight="1" x14ac:dyDescent="0.25">
      <c r="A23" s="53">
        <v>4</v>
      </c>
      <c r="B23" s="46" t="s">
        <v>24</v>
      </c>
      <c r="C23" s="209"/>
      <c r="D23" s="209"/>
      <c r="E23" s="209"/>
      <c r="F23" s="209"/>
      <c r="G23" s="209"/>
      <c r="H23" s="209"/>
      <c r="I23" s="209"/>
      <c r="J23" s="209"/>
      <c r="K23" s="209"/>
      <c r="L23" s="34">
        <v>32335768.799999997</v>
      </c>
      <c r="M23" s="34" t="s">
        <v>104</v>
      </c>
      <c r="N23" s="34">
        <f>L23-L32</f>
        <v>0</v>
      </c>
    </row>
    <row r="24" spans="1:21" ht="27" customHeight="1" x14ac:dyDescent="0.25">
      <c r="A24" s="53">
        <v>5</v>
      </c>
      <c r="B24" s="46" t="s">
        <v>25</v>
      </c>
      <c r="C24" s="209"/>
      <c r="D24" s="209"/>
      <c r="E24" s="209"/>
      <c r="F24" s="209"/>
      <c r="G24" s="209"/>
      <c r="H24" s="209"/>
      <c r="I24" s="209"/>
      <c r="J24" s="209"/>
      <c r="K24" s="209"/>
    </row>
    <row r="25" spans="1:21" ht="27" customHeight="1" x14ac:dyDescent="0.25">
      <c r="A25" s="53">
        <v>6</v>
      </c>
      <c r="B25" s="46" t="s">
        <v>26</v>
      </c>
      <c r="C25" s="209"/>
      <c r="D25" s="209"/>
      <c r="E25" s="209"/>
      <c r="F25" s="209"/>
      <c r="G25" s="209"/>
      <c r="H25" s="209"/>
      <c r="I25" s="209"/>
      <c r="J25" s="209"/>
      <c r="K25" s="209"/>
    </row>
    <row r="26" spans="1:21" ht="27" customHeight="1" x14ac:dyDescent="0.25">
      <c r="A26" s="53">
        <v>7</v>
      </c>
      <c r="B26" s="46" t="s">
        <v>27</v>
      </c>
      <c r="C26" s="209"/>
      <c r="D26" s="209"/>
      <c r="E26" s="209"/>
      <c r="F26" s="209"/>
      <c r="G26" s="209"/>
      <c r="H26" s="209"/>
      <c r="I26" s="209"/>
      <c r="J26" s="209"/>
      <c r="K26" s="209"/>
    </row>
    <row r="27" spans="1:21" ht="27" customHeight="1" x14ac:dyDescent="0.25">
      <c r="A27" s="53">
        <v>8</v>
      </c>
      <c r="B27" s="46" t="s">
        <v>28</v>
      </c>
      <c r="C27" s="209"/>
      <c r="D27" s="209"/>
      <c r="E27" s="209"/>
      <c r="F27" s="209"/>
      <c r="G27" s="209"/>
      <c r="H27" s="209"/>
      <c r="I27" s="209"/>
      <c r="J27" s="209"/>
      <c r="K27" s="209"/>
      <c r="L27" s="34" t="s">
        <v>96</v>
      </c>
      <c r="M27" s="34" t="s">
        <v>97</v>
      </c>
      <c r="N27" s="34" t="s">
        <v>98</v>
      </c>
      <c r="O27" s="34" t="s">
        <v>99</v>
      </c>
      <c r="P27" s="35" t="s">
        <v>100</v>
      </c>
    </row>
    <row r="28" spans="1:21" ht="27" customHeight="1" x14ac:dyDescent="0.25">
      <c r="A28" s="53">
        <v>9</v>
      </c>
      <c r="B28" s="46" t="s">
        <v>29</v>
      </c>
      <c r="C28" s="210"/>
      <c r="D28" s="210"/>
      <c r="E28" s="210"/>
      <c r="F28" s="210"/>
      <c r="G28" s="210"/>
      <c r="H28" s="210"/>
      <c r="I28" s="210"/>
      <c r="J28" s="210"/>
      <c r="K28" s="210"/>
      <c r="M28" s="35">
        <f>M32-M30</f>
        <v>0</v>
      </c>
      <c r="N28" s="35">
        <f>N32-N30</f>
        <v>-1.2000000569969416E-3</v>
      </c>
      <c r="O28" s="35">
        <f>O32-O30</f>
        <v>2.9558577807620168E-12</v>
      </c>
    </row>
    <row r="29" spans="1:21" ht="27" hidden="1" customHeight="1" x14ac:dyDescent="0.25">
      <c r="A29" s="53"/>
      <c r="B29" s="46"/>
      <c r="C29" s="132">
        <f>D29+H29</f>
        <v>32335768.799999997</v>
      </c>
      <c r="D29" s="129">
        <f>SUM(E29:G29)</f>
        <v>10345183.199999999</v>
      </c>
      <c r="E29" s="125">
        <v>10138178.15</v>
      </c>
      <c r="F29" s="128">
        <v>206901.6</v>
      </c>
      <c r="G29" s="125">
        <v>103.45</v>
      </c>
      <c r="H29" s="129">
        <f>SUM(I29:K29)</f>
        <v>21990585.599999998</v>
      </c>
      <c r="I29" s="125">
        <v>21550558.379999999</v>
      </c>
      <c r="J29" s="128">
        <v>439807.31</v>
      </c>
      <c r="K29" s="125">
        <v>219.91</v>
      </c>
      <c r="M29" s="35"/>
      <c r="N29" s="35"/>
      <c r="O29" s="35"/>
    </row>
    <row r="30" spans="1:21" ht="27" customHeight="1" x14ac:dyDescent="0.25">
      <c r="A30" s="53"/>
      <c r="B30" s="46" t="s">
        <v>30</v>
      </c>
      <c r="C30" s="44">
        <f t="shared" ref="C30:C31" si="0">D30+H30</f>
        <v>64841.31</v>
      </c>
      <c r="D30" s="17">
        <f>E30+F30+G30</f>
        <v>64841.31</v>
      </c>
      <c r="E30" s="44">
        <v>0</v>
      </c>
      <c r="F30" s="17">
        <v>0</v>
      </c>
      <c r="G30" s="44">
        <v>64841.31</v>
      </c>
      <c r="H30" s="17">
        <f>I30+J30+K30</f>
        <v>0</v>
      </c>
      <c r="I30" s="44">
        <v>0</v>
      </c>
      <c r="J30" s="17">
        <v>0</v>
      </c>
      <c r="K30" s="44">
        <v>0</v>
      </c>
      <c r="L30" s="57"/>
      <c r="M30" s="57">
        <f>E32+I32</f>
        <v>31688736.530000001</v>
      </c>
      <c r="N30" s="57">
        <f>F32+J32</f>
        <v>646708.91</v>
      </c>
      <c r="O30" s="57">
        <f>(G32-G30-G31)+K32</f>
        <v>323.35999999999706</v>
      </c>
      <c r="P30" s="35">
        <f>M30+N30+O30</f>
        <v>32335768.800000001</v>
      </c>
      <c r="Q30" s="58"/>
    </row>
    <row r="31" spans="1:21" ht="27" customHeight="1" x14ac:dyDescent="0.25">
      <c r="A31" s="53"/>
      <c r="B31" s="46" t="s">
        <v>71</v>
      </c>
      <c r="C31" s="44">
        <f t="shared" si="0"/>
        <v>18000</v>
      </c>
      <c r="D31" s="17">
        <f>E31+F31+G31</f>
        <v>18000</v>
      </c>
      <c r="E31" s="44">
        <v>0</v>
      </c>
      <c r="F31" s="17">
        <v>0</v>
      </c>
      <c r="G31" s="44">
        <v>18000</v>
      </c>
      <c r="H31" s="17">
        <f>I31+J31+K31</f>
        <v>0</v>
      </c>
      <c r="I31" s="44">
        <v>0</v>
      </c>
      <c r="J31" s="17">
        <v>0</v>
      </c>
      <c r="K31" s="44">
        <v>0</v>
      </c>
      <c r="L31" s="59"/>
      <c r="M31" s="59"/>
      <c r="N31" s="59"/>
      <c r="O31" s="59"/>
      <c r="P31" s="59"/>
      <c r="Q31" s="58"/>
    </row>
    <row r="32" spans="1:21" ht="27" customHeight="1" x14ac:dyDescent="0.25">
      <c r="A32" s="53"/>
      <c r="B32" s="46" t="s">
        <v>31</v>
      </c>
      <c r="C32" s="44">
        <f>SUM(C20:C31)-C29</f>
        <v>32418610.109999999</v>
      </c>
      <c r="D32" s="124">
        <f t="shared" ref="D32:K32" si="1">SUM(D20:D31)-D29</f>
        <v>10428024.509999998</v>
      </c>
      <c r="E32" s="124">
        <f t="shared" si="1"/>
        <v>10138178.15</v>
      </c>
      <c r="F32" s="124">
        <f t="shared" si="1"/>
        <v>206901.6</v>
      </c>
      <c r="G32" s="124">
        <f t="shared" si="1"/>
        <v>82944.759999999995</v>
      </c>
      <c r="H32" s="124">
        <f t="shared" si="1"/>
        <v>21990585.599999998</v>
      </c>
      <c r="I32" s="124">
        <f t="shared" si="1"/>
        <v>21550558.379999999</v>
      </c>
      <c r="J32" s="124">
        <f t="shared" si="1"/>
        <v>439807.31</v>
      </c>
      <c r="K32" s="124">
        <f t="shared" si="1"/>
        <v>219.91</v>
      </c>
      <c r="L32" s="34">
        <f>SUM(C20:C28)</f>
        <v>32335768.799999997</v>
      </c>
      <c r="M32" s="59">
        <f>ROUND((L32-O32)*0.98,2)</f>
        <v>31688736.530000001</v>
      </c>
      <c r="N32" s="34">
        <f>ROUND((L32-O32)*0.02,4)</f>
        <v>646708.90879999998</v>
      </c>
      <c r="O32" s="59">
        <f>ROUND((L32*0.00001),2)</f>
        <v>323.36</v>
      </c>
      <c r="P32" s="35">
        <f>O32+N32+M32</f>
        <v>32335768.798800003</v>
      </c>
      <c r="Q32" s="60"/>
    </row>
    <row r="33" spans="1:17" ht="27" customHeight="1" x14ac:dyDescent="0.25">
      <c r="A33" s="194" t="s">
        <v>33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6"/>
    </row>
    <row r="34" spans="1:17" ht="27" customHeight="1" x14ac:dyDescent="0.25">
      <c r="A34" s="61" t="s">
        <v>89</v>
      </c>
      <c r="B34" s="18" t="s">
        <v>135</v>
      </c>
      <c r="C34" s="208">
        <f>D34+H34</f>
        <v>49669984.799999997</v>
      </c>
      <c r="D34" s="189">
        <f>E34+F34+G34</f>
        <v>13612934.400000002</v>
      </c>
      <c r="E34" s="208">
        <v>13340542.310000001</v>
      </c>
      <c r="F34" s="208">
        <v>272255.96000000002</v>
      </c>
      <c r="G34" s="211">
        <v>136.13</v>
      </c>
      <c r="H34" s="225">
        <f>I34+J34+K34</f>
        <v>36057050.399999999</v>
      </c>
      <c r="I34" s="208">
        <v>35335556.030000001</v>
      </c>
      <c r="J34" s="208">
        <v>721133.8</v>
      </c>
      <c r="K34" s="208">
        <v>360.57</v>
      </c>
    </row>
    <row r="35" spans="1:17" ht="27" customHeight="1" x14ac:dyDescent="0.25">
      <c r="A35" s="61" t="s">
        <v>90</v>
      </c>
      <c r="B35" s="18" t="s">
        <v>136</v>
      </c>
      <c r="C35" s="209"/>
      <c r="D35" s="190"/>
      <c r="E35" s="209"/>
      <c r="F35" s="209"/>
      <c r="G35" s="212"/>
      <c r="H35" s="226"/>
      <c r="I35" s="209"/>
      <c r="J35" s="209"/>
      <c r="K35" s="209"/>
    </row>
    <row r="36" spans="1:17" ht="27" customHeight="1" x14ac:dyDescent="0.25">
      <c r="A36" s="61" t="s">
        <v>16</v>
      </c>
      <c r="B36" s="18" t="s">
        <v>125</v>
      </c>
      <c r="C36" s="209"/>
      <c r="D36" s="190"/>
      <c r="E36" s="209"/>
      <c r="F36" s="209"/>
      <c r="G36" s="212"/>
      <c r="H36" s="226"/>
      <c r="I36" s="209"/>
      <c r="J36" s="209"/>
      <c r="K36" s="209"/>
    </row>
    <row r="37" spans="1:17" ht="27" customHeight="1" x14ac:dyDescent="0.25">
      <c r="A37" s="61" t="s">
        <v>91</v>
      </c>
      <c r="B37" s="18" t="s">
        <v>126</v>
      </c>
      <c r="C37" s="209"/>
      <c r="D37" s="190"/>
      <c r="E37" s="209"/>
      <c r="F37" s="209"/>
      <c r="G37" s="212"/>
      <c r="H37" s="226"/>
      <c r="I37" s="209"/>
      <c r="J37" s="209"/>
      <c r="K37" s="209"/>
      <c r="N37" s="34" t="s">
        <v>105</v>
      </c>
    </row>
    <row r="38" spans="1:17" ht="27" customHeight="1" x14ac:dyDescent="0.25">
      <c r="A38" s="61" t="s">
        <v>17</v>
      </c>
      <c r="B38" s="18" t="s">
        <v>127</v>
      </c>
      <c r="C38" s="209"/>
      <c r="D38" s="190"/>
      <c r="E38" s="209"/>
      <c r="F38" s="209"/>
      <c r="G38" s="212"/>
      <c r="H38" s="226"/>
      <c r="I38" s="209"/>
      <c r="J38" s="209"/>
      <c r="K38" s="209"/>
      <c r="L38" s="34">
        <v>49700724.799999997</v>
      </c>
      <c r="M38" s="34" t="s">
        <v>104</v>
      </c>
      <c r="N38" s="34">
        <f>L38-L47</f>
        <v>30740</v>
      </c>
    </row>
    <row r="39" spans="1:17" ht="27" customHeight="1" x14ac:dyDescent="0.25">
      <c r="A39" s="61" t="s">
        <v>92</v>
      </c>
      <c r="B39" s="18" t="s">
        <v>128</v>
      </c>
      <c r="C39" s="209"/>
      <c r="D39" s="190"/>
      <c r="E39" s="209"/>
      <c r="F39" s="209"/>
      <c r="G39" s="212"/>
      <c r="H39" s="226"/>
      <c r="I39" s="209"/>
      <c r="J39" s="209"/>
      <c r="K39" s="209"/>
    </row>
    <row r="40" spans="1:17" ht="27" customHeight="1" x14ac:dyDescent="0.25">
      <c r="A40" s="61" t="s">
        <v>18</v>
      </c>
      <c r="B40" s="18" t="s">
        <v>129</v>
      </c>
      <c r="C40" s="209"/>
      <c r="D40" s="190"/>
      <c r="E40" s="209"/>
      <c r="F40" s="209"/>
      <c r="G40" s="212"/>
      <c r="H40" s="226"/>
      <c r="I40" s="209"/>
      <c r="J40" s="209"/>
      <c r="K40" s="209"/>
    </row>
    <row r="41" spans="1:17" ht="27" customHeight="1" x14ac:dyDescent="0.25">
      <c r="A41" s="61" t="s">
        <v>93</v>
      </c>
      <c r="B41" s="18" t="s">
        <v>130</v>
      </c>
      <c r="C41" s="209"/>
      <c r="D41" s="190"/>
      <c r="E41" s="209"/>
      <c r="F41" s="209"/>
      <c r="G41" s="212"/>
      <c r="H41" s="226"/>
      <c r="I41" s="209"/>
      <c r="J41" s="209"/>
      <c r="K41" s="209"/>
    </row>
    <row r="42" spans="1:17" ht="27" customHeight="1" x14ac:dyDescent="0.25">
      <c r="A42" s="61" t="s">
        <v>19</v>
      </c>
      <c r="B42" s="18" t="s">
        <v>131</v>
      </c>
      <c r="C42" s="209"/>
      <c r="D42" s="190"/>
      <c r="E42" s="209"/>
      <c r="F42" s="209"/>
      <c r="G42" s="212"/>
      <c r="H42" s="226"/>
      <c r="I42" s="209"/>
      <c r="J42" s="209"/>
      <c r="K42" s="209"/>
    </row>
    <row r="43" spans="1:17" ht="27" customHeight="1" x14ac:dyDescent="0.25">
      <c r="A43" s="61" t="s">
        <v>94</v>
      </c>
      <c r="B43" s="18" t="s">
        <v>132</v>
      </c>
      <c r="C43" s="209"/>
      <c r="D43" s="190"/>
      <c r="E43" s="209"/>
      <c r="F43" s="209"/>
      <c r="G43" s="212"/>
      <c r="H43" s="226"/>
      <c r="I43" s="209"/>
      <c r="J43" s="209"/>
      <c r="K43" s="209"/>
      <c r="L43" s="34" t="s">
        <v>96</v>
      </c>
      <c r="M43" s="34" t="s">
        <v>97</v>
      </c>
      <c r="N43" s="34" t="s">
        <v>98</v>
      </c>
      <c r="O43" s="34" t="s">
        <v>99</v>
      </c>
      <c r="P43" s="35" t="s">
        <v>100</v>
      </c>
    </row>
    <row r="44" spans="1:17" ht="27" customHeight="1" x14ac:dyDescent="0.25">
      <c r="A44" s="61" t="s">
        <v>20</v>
      </c>
      <c r="B44" s="18" t="s">
        <v>133</v>
      </c>
      <c r="C44" s="209"/>
      <c r="D44" s="190"/>
      <c r="E44" s="209"/>
      <c r="F44" s="209"/>
      <c r="G44" s="212"/>
      <c r="H44" s="226"/>
      <c r="I44" s="209"/>
      <c r="J44" s="209"/>
      <c r="K44" s="209"/>
      <c r="M44" s="35">
        <f>M47-M45</f>
        <v>0</v>
      </c>
      <c r="N44" s="35">
        <f>N47-N45</f>
        <v>0</v>
      </c>
      <c r="O44" s="35">
        <f>O47-O45</f>
        <v>9.8907548817805946E-12</v>
      </c>
    </row>
    <row r="45" spans="1:17" ht="27" customHeight="1" x14ac:dyDescent="0.25">
      <c r="A45" s="61" t="s">
        <v>95</v>
      </c>
      <c r="B45" s="18" t="s">
        <v>134</v>
      </c>
      <c r="C45" s="210"/>
      <c r="D45" s="191"/>
      <c r="E45" s="210"/>
      <c r="F45" s="210"/>
      <c r="G45" s="213"/>
      <c r="H45" s="227"/>
      <c r="I45" s="210"/>
      <c r="J45" s="210"/>
      <c r="K45" s="210"/>
      <c r="L45" s="34">
        <f>M45+N45+O45</f>
        <v>49669984.800000004</v>
      </c>
      <c r="M45" s="23">
        <f>E49+I49</f>
        <v>48676098.340000004</v>
      </c>
      <c r="N45" s="23">
        <f>F49+J49</f>
        <v>993389.76</v>
      </c>
      <c r="O45" s="23">
        <f>(G49-G47-G48)+K49</f>
        <v>496.6999999999901</v>
      </c>
      <c r="P45" s="23"/>
    </row>
    <row r="46" spans="1:17" ht="27" hidden="1" customHeight="1" x14ac:dyDescent="0.25">
      <c r="A46" s="62"/>
      <c r="B46" s="18"/>
      <c r="C46" s="132">
        <f>D46+H46</f>
        <v>49669984.799999997</v>
      </c>
      <c r="D46" s="131">
        <f>SUM(E46:G46)</f>
        <v>13612934.400000002</v>
      </c>
      <c r="E46" s="125">
        <v>13340542.310000001</v>
      </c>
      <c r="F46" s="128">
        <v>272255.96000000002</v>
      </c>
      <c r="G46" s="126">
        <v>136.13</v>
      </c>
      <c r="H46" s="130">
        <f>SUM(I46:K46)</f>
        <v>36057050.399999999</v>
      </c>
      <c r="I46" s="125">
        <v>35335556.030000001</v>
      </c>
      <c r="J46" s="128">
        <v>721133.8</v>
      </c>
      <c r="K46" s="125">
        <v>360.57</v>
      </c>
      <c r="M46" s="23"/>
      <c r="N46" s="23"/>
      <c r="O46" s="23"/>
      <c r="P46" s="23"/>
    </row>
    <row r="47" spans="1:17" ht="27" customHeight="1" x14ac:dyDescent="0.25">
      <c r="A47" s="62"/>
      <c r="B47" s="33" t="s">
        <v>30</v>
      </c>
      <c r="C47" s="44">
        <f>D47+H47</f>
        <v>99997.2</v>
      </c>
      <c r="D47" s="2">
        <f>E47+F47+G47</f>
        <v>99997.2</v>
      </c>
      <c r="E47" s="44">
        <v>0</v>
      </c>
      <c r="F47" s="17">
        <v>0</v>
      </c>
      <c r="G47" s="44">
        <v>99997.2</v>
      </c>
      <c r="H47" s="3">
        <v>0</v>
      </c>
      <c r="I47" s="44">
        <v>0</v>
      </c>
      <c r="J47" s="17">
        <v>0</v>
      </c>
      <c r="K47" s="44">
        <v>0</v>
      </c>
      <c r="L47" s="34">
        <f>SUM(C34:C45)</f>
        <v>49669984.799999997</v>
      </c>
      <c r="M47" s="34">
        <f>ROUND((L47-O47)*0.98,2)</f>
        <v>48676098.340000004</v>
      </c>
      <c r="N47" s="34">
        <f>ROUND((L47-O47)*0.02,2)</f>
        <v>993389.76</v>
      </c>
      <c r="O47" s="34">
        <f>ROUND((L47*0.00001),2)</f>
        <v>496.7</v>
      </c>
      <c r="P47" s="35">
        <f>O47+N47+M47</f>
        <v>49669984.800000004</v>
      </c>
      <c r="Q47" s="63"/>
    </row>
    <row r="48" spans="1:17" ht="27" customHeight="1" x14ac:dyDescent="0.25">
      <c r="A48" s="62"/>
      <c r="B48" s="33" t="s">
        <v>71</v>
      </c>
      <c r="C48" s="44">
        <f>D48+H48</f>
        <v>8000</v>
      </c>
      <c r="D48" s="2">
        <f>E48+F48+G48</f>
        <v>8000</v>
      </c>
      <c r="E48" s="44">
        <v>0</v>
      </c>
      <c r="F48" s="17">
        <v>0</v>
      </c>
      <c r="G48" s="44">
        <v>8000</v>
      </c>
      <c r="H48" s="4">
        <f>I48+J48+K48</f>
        <v>0</v>
      </c>
      <c r="I48" s="44">
        <v>0</v>
      </c>
      <c r="J48" s="17">
        <v>0</v>
      </c>
      <c r="K48" s="44">
        <v>0</v>
      </c>
      <c r="P48" s="34"/>
      <c r="Q48" s="60"/>
    </row>
    <row r="49" spans="1:19" ht="27" customHeight="1" x14ac:dyDescent="0.25">
      <c r="A49" s="62"/>
      <c r="B49" s="33" t="s">
        <v>34</v>
      </c>
      <c r="C49" s="4">
        <f>SUM(C34:C48)-C46</f>
        <v>49777982</v>
      </c>
      <c r="D49" s="4">
        <f t="shared" ref="D49:K49" si="2">SUM(D34:D48)-D46</f>
        <v>13720931.600000001</v>
      </c>
      <c r="E49" s="4">
        <f t="shared" si="2"/>
        <v>13340542.310000001</v>
      </c>
      <c r="F49" s="4">
        <f t="shared" si="2"/>
        <v>272255.96000000002</v>
      </c>
      <c r="G49" s="4">
        <f t="shared" si="2"/>
        <v>108133.32999999999</v>
      </c>
      <c r="H49" s="4">
        <f t="shared" si="2"/>
        <v>36057050.399999999</v>
      </c>
      <c r="I49" s="4">
        <f t="shared" si="2"/>
        <v>35335556.030000001</v>
      </c>
      <c r="J49" s="4">
        <f t="shared" si="2"/>
        <v>721133.8</v>
      </c>
      <c r="K49" s="4">
        <f t="shared" si="2"/>
        <v>360.57</v>
      </c>
    </row>
    <row r="50" spans="1:19" ht="27" customHeight="1" x14ac:dyDescent="0.25">
      <c r="A50" s="197" t="s">
        <v>37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9"/>
    </row>
    <row r="51" spans="1:19" ht="27" customHeight="1" x14ac:dyDescent="0.25">
      <c r="A51" s="41">
        <v>1</v>
      </c>
      <c r="B51" s="33" t="s">
        <v>38</v>
      </c>
      <c r="C51" s="208">
        <f>D51+H51</f>
        <v>39442896.839999996</v>
      </c>
      <c r="D51" s="208">
        <f>E51+F51+G51</f>
        <v>12248322.84</v>
      </c>
      <c r="E51" s="208">
        <v>12003181.029999999</v>
      </c>
      <c r="F51" s="208">
        <v>244962.89</v>
      </c>
      <c r="G51" s="208">
        <f>122.48+56.44</f>
        <v>178.92000000000002</v>
      </c>
      <c r="H51" s="208">
        <f>I51+J51+K51</f>
        <v>27194573.999999996</v>
      </c>
      <c r="I51" s="208">
        <v>26650416.019999996</v>
      </c>
      <c r="J51" s="208">
        <v>543886.03</v>
      </c>
      <c r="K51" s="208">
        <v>271.95</v>
      </c>
    </row>
    <row r="52" spans="1:19" ht="27" customHeight="1" x14ac:dyDescent="0.25">
      <c r="A52" s="41">
        <v>2</v>
      </c>
      <c r="B52" s="33" t="s">
        <v>39</v>
      </c>
      <c r="C52" s="209"/>
      <c r="D52" s="209"/>
      <c r="E52" s="209"/>
      <c r="F52" s="209"/>
      <c r="G52" s="209"/>
      <c r="H52" s="209"/>
      <c r="I52" s="209"/>
      <c r="J52" s="209"/>
      <c r="K52" s="209"/>
      <c r="R52" s="60"/>
    </row>
    <row r="53" spans="1:19" ht="27" customHeight="1" x14ac:dyDescent="0.25">
      <c r="A53" s="41">
        <v>3</v>
      </c>
      <c r="B53" s="33" t="s">
        <v>40</v>
      </c>
      <c r="C53" s="209"/>
      <c r="D53" s="209"/>
      <c r="E53" s="209"/>
      <c r="F53" s="209"/>
      <c r="G53" s="209"/>
      <c r="H53" s="209"/>
      <c r="I53" s="209"/>
      <c r="J53" s="209"/>
      <c r="K53" s="209"/>
    </row>
    <row r="54" spans="1:19" ht="27" customHeight="1" x14ac:dyDescent="0.25">
      <c r="A54" s="41">
        <v>4</v>
      </c>
      <c r="B54" s="33" t="s">
        <v>41</v>
      </c>
      <c r="C54" s="209"/>
      <c r="D54" s="209"/>
      <c r="E54" s="209"/>
      <c r="F54" s="209"/>
      <c r="G54" s="209"/>
      <c r="H54" s="209"/>
      <c r="I54" s="209"/>
      <c r="J54" s="209"/>
      <c r="K54" s="209"/>
    </row>
    <row r="55" spans="1:19" ht="27" customHeight="1" x14ac:dyDescent="0.25">
      <c r="A55" s="41">
        <v>5</v>
      </c>
      <c r="B55" s="33" t="s">
        <v>42</v>
      </c>
      <c r="C55" s="209"/>
      <c r="D55" s="209"/>
      <c r="E55" s="209"/>
      <c r="F55" s="209"/>
      <c r="G55" s="209"/>
      <c r="H55" s="209"/>
      <c r="I55" s="209"/>
      <c r="J55" s="209"/>
      <c r="K55" s="209"/>
    </row>
    <row r="56" spans="1:19" ht="27" customHeight="1" x14ac:dyDescent="0.25">
      <c r="A56" s="41">
        <v>6</v>
      </c>
      <c r="B56" s="33" t="s">
        <v>43</v>
      </c>
      <c r="C56" s="209"/>
      <c r="D56" s="209"/>
      <c r="E56" s="209"/>
      <c r="F56" s="209"/>
      <c r="G56" s="209"/>
      <c r="H56" s="209"/>
      <c r="I56" s="209"/>
      <c r="J56" s="209"/>
      <c r="K56" s="209"/>
      <c r="N56" s="34" t="s">
        <v>105</v>
      </c>
      <c r="S56" s="60">
        <f>R11+S15</f>
        <v>505406416.26999998</v>
      </c>
    </row>
    <row r="57" spans="1:19" ht="27" customHeight="1" x14ac:dyDescent="0.25">
      <c r="A57" s="41">
        <v>7</v>
      </c>
      <c r="B57" s="33" t="s">
        <v>44</v>
      </c>
      <c r="C57" s="209"/>
      <c r="D57" s="209"/>
      <c r="E57" s="209"/>
      <c r="F57" s="209"/>
      <c r="G57" s="209"/>
      <c r="H57" s="209"/>
      <c r="I57" s="209"/>
      <c r="J57" s="209"/>
      <c r="K57" s="209"/>
      <c r="L57" s="34">
        <v>39445383.600000001</v>
      </c>
      <c r="M57" s="34" t="s">
        <v>104</v>
      </c>
      <c r="N57" s="34">
        <f>L57-L65</f>
        <v>2486.7600000053644</v>
      </c>
    </row>
    <row r="58" spans="1:19" ht="27" customHeight="1" x14ac:dyDescent="0.25">
      <c r="A58" s="41">
        <v>8</v>
      </c>
      <c r="B58" s="33" t="s">
        <v>45</v>
      </c>
      <c r="C58" s="209"/>
      <c r="D58" s="209"/>
      <c r="E58" s="209"/>
      <c r="F58" s="209"/>
      <c r="G58" s="209"/>
      <c r="H58" s="209"/>
      <c r="I58" s="209"/>
      <c r="J58" s="209"/>
      <c r="K58" s="209"/>
    </row>
    <row r="59" spans="1:19" ht="27" customHeight="1" x14ac:dyDescent="0.25">
      <c r="A59" s="41">
        <v>9</v>
      </c>
      <c r="B59" s="33" t="s">
        <v>46</v>
      </c>
      <c r="C59" s="209"/>
      <c r="D59" s="209"/>
      <c r="E59" s="209"/>
      <c r="F59" s="209"/>
      <c r="G59" s="209"/>
      <c r="H59" s="209"/>
      <c r="I59" s="209"/>
      <c r="J59" s="209"/>
      <c r="K59" s="209"/>
    </row>
    <row r="60" spans="1:19" ht="27" customHeight="1" x14ac:dyDescent="0.25">
      <c r="A60" s="41">
        <v>10</v>
      </c>
      <c r="B60" s="33" t="s">
        <v>47</v>
      </c>
      <c r="C60" s="209"/>
      <c r="D60" s="209"/>
      <c r="E60" s="209"/>
      <c r="F60" s="209"/>
      <c r="G60" s="209"/>
      <c r="H60" s="209"/>
      <c r="I60" s="209"/>
      <c r="J60" s="209"/>
      <c r="K60" s="209"/>
    </row>
    <row r="61" spans="1:19" ht="27" customHeight="1" x14ac:dyDescent="0.25">
      <c r="A61" s="41">
        <v>11</v>
      </c>
      <c r="B61" s="33" t="s">
        <v>48</v>
      </c>
      <c r="C61" s="209"/>
      <c r="D61" s="209"/>
      <c r="E61" s="209"/>
      <c r="F61" s="209"/>
      <c r="G61" s="209"/>
      <c r="H61" s="209"/>
      <c r="I61" s="209"/>
      <c r="J61" s="209"/>
      <c r="K61" s="209"/>
    </row>
    <row r="62" spans="1:19" ht="27" customHeight="1" x14ac:dyDescent="0.25">
      <c r="A62" s="41">
        <v>12</v>
      </c>
      <c r="B62" s="33" t="s">
        <v>49</v>
      </c>
      <c r="C62" s="209"/>
      <c r="D62" s="209"/>
      <c r="E62" s="209"/>
      <c r="F62" s="209"/>
      <c r="G62" s="209"/>
      <c r="H62" s="209"/>
      <c r="I62" s="209"/>
      <c r="J62" s="209"/>
      <c r="K62" s="209"/>
      <c r="L62" s="34" t="s">
        <v>96</v>
      </c>
      <c r="M62" s="34" t="s">
        <v>97</v>
      </c>
      <c r="N62" s="34" t="s">
        <v>98</v>
      </c>
      <c r="O62" s="34" t="s">
        <v>99</v>
      </c>
      <c r="P62" s="35" t="s">
        <v>100</v>
      </c>
    </row>
    <row r="63" spans="1:19" ht="27" customHeight="1" x14ac:dyDescent="0.25">
      <c r="A63" s="41">
        <v>13</v>
      </c>
      <c r="B63" s="33" t="s">
        <v>50</v>
      </c>
      <c r="C63" s="209"/>
      <c r="D63" s="209"/>
      <c r="E63" s="209"/>
      <c r="F63" s="209"/>
      <c r="G63" s="209"/>
      <c r="H63" s="209"/>
      <c r="I63" s="209"/>
      <c r="J63" s="209"/>
      <c r="K63" s="209"/>
      <c r="M63" s="127">
        <f>M65-M64</f>
        <v>55.310000009834766</v>
      </c>
      <c r="N63" s="37">
        <f>N65-N64</f>
        <v>1.1300000000046566</v>
      </c>
      <c r="O63" s="35">
        <f>O65-O64</f>
        <v>-56.439999999998236</v>
      </c>
    </row>
    <row r="64" spans="1:19" ht="27" customHeight="1" x14ac:dyDescent="0.25">
      <c r="A64" s="41">
        <v>14</v>
      </c>
      <c r="B64" s="33" t="s">
        <v>51</v>
      </c>
      <c r="C64" s="209"/>
      <c r="D64" s="209"/>
      <c r="E64" s="209"/>
      <c r="F64" s="209"/>
      <c r="G64" s="209"/>
      <c r="H64" s="209"/>
      <c r="I64" s="209"/>
      <c r="J64" s="209"/>
      <c r="K64" s="209"/>
      <c r="M64" s="23">
        <f>E68+I68</f>
        <v>38653597.04999999</v>
      </c>
      <c r="N64" s="23">
        <f>F68+J68</f>
        <v>788848.92</v>
      </c>
      <c r="O64" s="23">
        <f>(G68-G67)+K68</f>
        <v>450.86999999999824</v>
      </c>
      <c r="P64" s="23">
        <f>O64+N64+M64</f>
        <v>39442896.839999989</v>
      </c>
      <c r="Q64" s="38"/>
    </row>
    <row r="65" spans="1:17" ht="27" customHeight="1" x14ac:dyDescent="0.25">
      <c r="A65" s="41">
        <v>15</v>
      </c>
      <c r="B65" s="33" t="s">
        <v>52</v>
      </c>
      <c r="C65" s="210"/>
      <c r="D65" s="210"/>
      <c r="E65" s="210"/>
      <c r="F65" s="210"/>
      <c r="G65" s="210"/>
      <c r="H65" s="210"/>
      <c r="I65" s="210"/>
      <c r="J65" s="210"/>
      <c r="K65" s="210"/>
      <c r="L65" s="34">
        <f>SUM(C51:C65)</f>
        <v>39442896.839999996</v>
      </c>
      <c r="M65" s="34">
        <f>ROUND((L65-O65)*0.98,2)</f>
        <v>38653652.359999999</v>
      </c>
      <c r="N65" s="34">
        <f>ROUND((L65-O65)*0.02,2)</f>
        <v>788850.05</v>
      </c>
      <c r="O65" s="34">
        <f>ROUND((L65*0.00001),2)</f>
        <v>394.43</v>
      </c>
      <c r="P65" s="39">
        <f>O65+N65+M65</f>
        <v>39442896.839999996</v>
      </c>
      <c r="Q65" s="40"/>
    </row>
    <row r="66" spans="1:17" ht="27" hidden="1" customHeight="1" x14ac:dyDescent="0.25">
      <c r="A66" s="41"/>
      <c r="B66" s="33"/>
      <c r="C66" s="132">
        <f>D66+H66</f>
        <v>39442840.399999999</v>
      </c>
      <c r="D66" s="129">
        <f>SUM(E66:G66)</f>
        <v>12248266.4</v>
      </c>
      <c r="E66" s="125">
        <v>12003181.029999999</v>
      </c>
      <c r="F66" s="128">
        <v>244962.89</v>
      </c>
      <c r="G66" s="125">
        <v>122.48</v>
      </c>
      <c r="H66" s="129">
        <f>SUM(I66:K66)</f>
        <v>27194574</v>
      </c>
      <c r="I66" s="125">
        <v>26650416.02</v>
      </c>
      <c r="J66" s="128">
        <v>543886.03</v>
      </c>
      <c r="K66" s="125">
        <v>271.95</v>
      </c>
      <c r="P66" s="39"/>
      <c r="Q66" s="40"/>
    </row>
    <row r="67" spans="1:17" ht="27" customHeight="1" x14ac:dyDescent="0.25">
      <c r="A67" s="42"/>
      <c r="B67" s="33" t="s">
        <v>30</v>
      </c>
      <c r="C67" s="44">
        <f>D67+H67</f>
        <v>87909.52</v>
      </c>
      <c r="D67" s="17">
        <f>E67+F67+G67</f>
        <v>87909.52</v>
      </c>
      <c r="E67" s="44">
        <v>0</v>
      </c>
      <c r="F67" s="17">
        <v>0</v>
      </c>
      <c r="G67" s="99">
        <v>87909.52</v>
      </c>
      <c r="H67" s="17">
        <f>I67+J67+K67</f>
        <v>0</v>
      </c>
      <c r="I67" s="44">
        <v>0</v>
      </c>
      <c r="J67" s="17">
        <v>0</v>
      </c>
      <c r="K67" s="44">
        <v>0</v>
      </c>
    </row>
    <row r="68" spans="1:17" ht="27" customHeight="1" x14ac:dyDescent="0.25">
      <c r="A68" s="42"/>
      <c r="B68" s="33" t="s">
        <v>53</v>
      </c>
      <c r="C68" s="44">
        <f>SUM(C51:C67)-C66</f>
        <v>39530806.359999992</v>
      </c>
      <c r="D68" s="124">
        <f t="shared" ref="D68:K68" si="3">SUM(D51:D67)-D66</f>
        <v>12336232.360000001</v>
      </c>
      <c r="E68" s="124">
        <f t="shared" si="3"/>
        <v>12003181.029999999</v>
      </c>
      <c r="F68" s="124">
        <f t="shared" si="3"/>
        <v>244962.89</v>
      </c>
      <c r="G68" s="124">
        <f>SUM(G51:G67)-G66</f>
        <v>88088.44</v>
      </c>
      <c r="H68" s="124">
        <f t="shared" si="3"/>
        <v>27194574</v>
      </c>
      <c r="I68" s="124">
        <f t="shared" si="3"/>
        <v>26650416.019999992</v>
      </c>
      <c r="J68" s="124">
        <f t="shared" si="3"/>
        <v>543886.03</v>
      </c>
      <c r="K68" s="124">
        <f t="shared" si="3"/>
        <v>271.95</v>
      </c>
    </row>
    <row r="69" spans="1:17" ht="27" customHeight="1" x14ac:dyDescent="0.25">
      <c r="A69" s="197" t="s">
        <v>54</v>
      </c>
      <c r="B69" s="198"/>
      <c r="C69" s="198"/>
      <c r="D69" s="198"/>
      <c r="E69" s="198"/>
      <c r="F69" s="198"/>
      <c r="G69" s="198"/>
      <c r="H69" s="198"/>
      <c r="I69" s="198"/>
      <c r="J69" s="198"/>
      <c r="K69" s="199"/>
      <c r="P69" s="36"/>
    </row>
    <row r="70" spans="1:17" ht="27" customHeight="1" x14ac:dyDescent="0.25">
      <c r="A70" s="41">
        <v>1</v>
      </c>
      <c r="B70" s="64" t="s">
        <v>55</v>
      </c>
      <c r="C70" s="208">
        <f>D70+H70</f>
        <v>32214722.399999991</v>
      </c>
      <c r="D70" s="208">
        <f>E70+F70+G70</f>
        <v>8674604.4000000004</v>
      </c>
      <c r="E70" s="208">
        <v>8501027.3000000007</v>
      </c>
      <c r="F70" s="208">
        <v>173490.34999999998</v>
      </c>
      <c r="G70" s="208">
        <v>86.75</v>
      </c>
      <c r="H70" s="208">
        <f>I70+J70+K70</f>
        <v>23540117.999999993</v>
      </c>
      <c r="I70" s="208">
        <v>23069084.949999996</v>
      </c>
      <c r="J70" s="208">
        <v>470797.65</v>
      </c>
      <c r="K70" s="208">
        <v>235.4</v>
      </c>
      <c r="P70" s="36"/>
    </row>
    <row r="71" spans="1:17" ht="27" customHeight="1" x14ac:dyDescent="0.25">
      <c r="A71" s="41">
        <v>2</v>
      </c>
      <c r="B71" s="64" t="s">
        <v>56</v>
      </c>
      <c r="C71" s="209"/>
      <c r="D71" s="209"/>
      <c r="E71" s="209"/>
      <c r="F71" s="209"/>
      <c r="G71" s="209"/>
      <c r="H71" s="209"/>
      <c r="I71" s="209"/>
      <c r="J71" s="209"/>
      <c r="K71" s="209"/>
      <c r="P71" s="36"/>
    </row>
    <row r="72" spans="1:17" ht="27" customHeight="1" x14ac:dyDescent="0.25">
      <c r="A72" s="41">
        <v>3</v>
      </c>
      <c r="B72" s="64" t="s">
        <v>57</v>
      </c>
      <c r="C72" s="209"/>
      <c r="D72" s="209"/>
      <c r="E72" s="209"/>
      <c r="F72" s="209"/>
      <c r="G72" s="209"/>
      <c r="H72" s="209"/>
      <c r="I72" s="209"/>
      <c r="J72" s="209"/>
      <c r="K72" s="209"/>
      <c r="P72" s="36"/>
    </row>
    <row r="73" spans="1:17" ht="27" customHeight="1" x14ac:dyDescent="0.25">
      <c r="A73" s="41">
        <v>4</v>
      </c>
      <c r="B73" s="64" t="s">
        <v>58</v>
      </c>
      <c r="C73" s="209"/>
      <c r="D73" s="209"/>
      <c r="E73" s="209"/>
      <c r="F73" s="209"/>
      <c r="G73" s="209"/>
      <c r="H73" s="209"/>
      <c r="I73" s="209"/>
      <c r="J73" s="209"/>
      <c r="K73" s="209"/>
      <c r="P73" s="36"/>
    </row>
    <row r="74" spans="1:17" ht="27" customHeight="1" x14ac:dyDescent="0.25">
      <c r="A74" s="41">
        <v>5</v>
      </c>
      <c r="B74" s="64" t="s">
        <v>59</v>
      </c>
      <c r="C74" s="209"/>
      <c r="D74" s="209"/>
      <c r="E74" s="209"/>
      <c r="F74" s="209"/>
      <c r="G74" s="209"/>
      <c r="H74" s="209"/>
      <c r="I74" s="209"/>
      <c r="J74" s="209"/>
      <c r="K74" s="209"/>
      <c r="P74" s="36"/>
    </row>
    <row r="75" spans="1:17" ht="27" customHeight="1" x14ac:dyDescent="0.25">
      <c r="A75" s="41">
        <v>6</v>
      </c>
      <c r="B75" s="64" t="s">
        <v>60</v>
      </c>
      <c r="C75" s="209"/>
      <c r="D75" s="209"/>
      <c r="E75" s="209"/>
      <c r="F75" s="209"/>
      <c r="G75" s="209"/>
      <c r="H75" s="209"/>
      <c r="I75" s="209"/>
      <c r="J75" s="209"/>
      <c r="K75" s="209"/>
      <c r="N75" s="34" t="s">
        <v>105</v>
      </c>
      <c r="P75" s="36"/>
    </row>
    <row r="76" spans="1:17" ht="27" customHeight="1" x14ac:dyDescent="0.25">
      <c r="A76" s="41">
        <v>7</v>
      </c>
      <c r="B76" s="64" t="s">
        <v>61</v>
      </c>
      <c r="C76" s="209"/>
      <c r="D76" s="209"/>
      <c r="E76" s="209"/>
      <c r="F76" s="209"/>
      <c r="G76" s="209"/>
      <c r="H76" s="209"/>
      <c r="I76" s="209"/>
      <c r="J76" s="209"/>
      <c r="K76" s="209"/>
      <c r="L76" s="34">
        <v>32214722.399999991</v>
      </c>
      <c r="M76" s="34" t="s">
        <v>104</v>
      </c>
      <c r="N76" s="34">
        <f>L76-L88</f>
        <v>0</v>
      </c>
      <c r="P76" s="36"/>
    </row>
    <row r="77" spans="1:17" ht="27" customHeight="1" x14ac:dyDescent="0.25">
      <c r="A77" s="41">
        <v>8</v>
      </c>
      <c r="B77" s="64" t="s">
        <v>62</v>
      </c>
      <c r="C77" s="209"/>
      <c r="D77" s="209"/>
      <c r="E77" s="209"/>
      <c r="F77" s="209"/>
      <c r="G77" s="209"/>
      <c r="H77" s="209"/>
      <c r="I77" s="209"/>
      <c r="J77" s="209"/>
      <c r="K77" s="209"/>
      <c r="P77" s="36"/>
    </row>
    <row r="78" spans="1:17" ht="27" customHeight="1" x14ac:dyDescent="0.25">
      <c r="A78" s="41">
        <v>9</v>
      </c>
      <c r="B78" s="64" t="s">
        <v>63</v>
      </c>
      <c r="C78" s="209"/>
      <c r="D78" s="209"/>
      <c r="E78" s="209"/>
      <c r="F78" s="209"/>
      <c r="G78" s="209"/>
      <c r="H78" s="209"/>
      <c r="I78" s="209"/>
      <c r="J78" s="209"/>
      <c r="K78" s="209"/>
      <c r="P78" s="36"/>
    </row>
    <row r="79" spans="1:17" ht="27" customHeight="1" x14ac:dyDescent="0.25">
      <c r="A79" s="41">
        <v>10</v>
      </c>
      <c r="B79" s="64" t="s">
        <v>64</v>
      </c>
      <c r="C79" s="209"/>
      <c r="D79" s="209"/>
      <c r="E79" s="209"/>
      <c r="F79" s="209"/>
      <c r="G79" s="209"/>
      <c r="H79" s="209"/>
      <c r="I79" s="209"/>
      <c r="J79" s="209"/>
      <c r="K79" s="209"/>
      <c r="P79" s="36"/>
    </row>
    <row r="80" spans="1:17" ht="27" customHeight="1" x14ac:dyDescent="0.25">
      <c r="A80" s="41">
        <v>11</v>
      </c>
      <c r="B80" s="64" t="s">
        <v>65</v>
      </c>
      <c r="C80" s="209"/>
      <c r="D80" s="209"/>
      <c r="E80" s="209"/>
      <c r="F80" s="209"/>
      <c r="G80" s="209"/>
      <c r="H80" s="209"/>
      <c r="I80" s="209"/>
      <c r="J80" s="209"/>
      <c r="K80" s="209"/>
      <c r="P80" s="36"/>
    </row>
    <row r="81" spans="1:17" ht="27" customHeight="1" x14ac:dyDescent="0.25">
      <c r="A81" s="41">
        <v>12</v>
      </c>
      <c r="B81" s="64" t="s">
        <v>66</v>
      </c>
      <c r="C81" s="209"/>
      <c r="D81" s="209"/>
      <c r="E81" s="209"/>
      <c r="F81" s="209"/>
      <c r="G81" s="209"/>
      <c r="H81" s="209"/>
      <c r="I81" s="209"/>
      <c r="J81" s="209"/>
      <c r="K81" s="209"/>
      <c r="P81" s="36"/>
    </row>
    <row r="82" spans="1:17" ht="27" customHeight="1" x14ac:dyDescent="0.25">
      <c r="A82" s="41">
        <v>13</v>
      </c>
      <c r="B82" s="64" t="s">
        <v>67</v>
      </c>
      <c r="C82" s="209"/>
      <c r="D82" s="209"/>
      <c r="E82" s="209"/>
      <c r="F82" s="209"/>
      <c r="G82" s="209"/>
      <c r="H82" s="209"/>
      <c r="I82" s="209"/>
      <c r="J82" s="209"/>
      <c r="K82" s="209"/>
      <c r="P82" s="36"/>
    </row>
    <row r="83" spans="1:17" ht="27" customHeight="1" x14ac:dyDescent="0.25">
      <c r="A83" s="41">
        <v>14</v>
      </c>
      <c r="B83" s="64" t="s">
        <v>68</v>
      </c>
      <c r="C83" s="209"/>
      <c r="D83" s="209"/>
      <c r="E83" s="209"/>
      <c r="F83" s="209"/>
      <c r="G83" s="209"/>
      <c r="H83" s="209"/>
      <c r="I83" s="209"/>
      <c r="J83" s="209"/>
      <c r="K83" s="209"/>
      <c r="P83" s="36"/>
    </row>
    <row r="84" spans="1:17" ht="27" customHeight="1" x14ac:dyDescent="0.25">
      <c r="A84" s="41">
        <v>15</v>
      </c>
      <c r="B84" s="64" t="s">
        <v>69</v>
      </c>
      <c r="C84" s="210"/>
      <c r="D84" s="210"/>
      <c r="E84" s="210"/>
      <c r="F84" s="210"/>
      <c r="G84" s="210"/>
      <c r="H84" s="210"/>
      <c r="I84" s="210"/>
      <c r="J84" s="210"/>
      <c r="K84" s="210"/>
      <c r="L84" s="34" t="s">
        <v>96</v>
      </c>
      <c r="M84" s="34" t="s">
        <v>97</v>
      </c>
      <c r="N84" s="34" t="s">
        <v>98</v>
      </c>
      <c r="O84" s="34" t="s">
        <v>99</v>
      </c>
      <c r="P84" s="36"/>
    </row>
    <row r="85" spans="1:17" ht="27" hidden="1" customHeight="1" x14ac:dyDescent="0.25">
      <c r="A85" s="41"/>
      <c r="B85" s="64"/>
      <c r="C85" s="132">
        <f>D85+H85</f>
        <v>32214722.399999999</v>
      </c>
      <c r="D85" s="129">
        <f>SUM(E85:G85)</f>
        <v>8674604.4000000004</v>
      </c>
      <c r="E85" s="125">
        <v>8501027.3000000007</v>
      </c>
      <c r="F85" s="128">
        <v>173490.35</v>
      </c>
      <c r="G85" s="125">
        <v>86.75</v>
      </c>
      <c r="H85" s="129">
        <f>SUM(I85:K85)</f>
        <v>23540117.999999996</v>
      </c>
      <c r="I85" s="125">
        <v>23069084.949999999</v>
      </c>
      <c r="J85" s="128">
        <v>470797.65</v>
      </c>
      <c r="K85" s="125">
        <v>235.4</v>
      </c>
      <c r="P85" s="36"/>
    </row>
    <row r="86" spans="1:17" ht="27" customHeight="1" x14ac:dyDescent="0.25">
      <c r="A86" s="42"/>
      <c r="B86" s="33" t="s">
        <v>30</v>
      </c>
      <c r="C86" s="44">
        <f>D86+H86</f>
        <v>65244.82</v>
      </c>
      <c r="D86" s="17">
        <f t="shared" ref="D86:D87" si="4">E86+F86+G86</f>
        <v>65244.82</v>
      </c>
      <c r="E86" s="44">
        <v>0</v>
      </c>
      <c r="F86" s="17">
        <v>0</v>
      </c>
      <c r="G86" s="44">
        <v>65244.82</v>
      </c>
      <c r="H86" s="17">
        <f t="shared" ref="H86:H87" si="5">I86+J86+K86</f>
        <v>0</v>
      </c>
      <c r="I86" s="44">
        <v>0</v>
      </c>
      <c r="J86" s="17">
        <v>0</v>
      </c>
      <c r="K86" s="44">
        <v>0</v>
      </c>
      <c r="M86" s="65">
        <f>M88-M87</f>
        <v>0</v>
      </c>
      <c r="N86" s="35">
        <f>N88-N87</f>
        <v>1.0000000009313226E-2</v>
      </c>
      <c r="O86" s="35">
        <f>O88-O87</f>
        <v>-7.2759576141834259E-12</v>
      </c>
    </row>
    <row r="87" spans="1:17" ht="27" customHeight="1" x14ac:dyDescent="0.25">
      <c r="A87" s="42"/>
      <c r="B87" s="33" t="s">
        <v>71</v>
      </c>
      <c r="C87" s="44">
        <f>D87+H87</f>
        <v>16000</v>
      </c>
      <c r="D87" s="17">
        <f t="shared" si="4"/>
        <v>16000</v>
      </c>
      <c r="E87" s="44">
        <v>0</v>
      </c>
      <c r="F87" s="17">
        <v>0</v>
      </c>
      <c r="G87" s="44">
        <v>16000</v>
      </c>
      <c r="H87" s="17">
        <f t="shared" si="5"/>
        <v>0</v>
      </c>
      <c r="I87" s="44">
        <v>0</v>
      </c>
      <c r="J87" s="17">
        <v>0</v>
      </c>
      <c r="K87" s="44">
        <v>0</v>
      </c>
      <c r="L87" s="66"/>
      <c r="M87" s="66">
        <f>E88+I88</f>
        <v>31570112.249999993</v>
      </c>
      <c r="N87" s="66">
        <f>F88+J88</f>
        <v>644288</v>
      </c>
      <c r="O87" s="66">
        <f>(G88-G87-G86)+K88</f>
        <v>322.15000000000725</v>
      </c>
      <c r="P87" s="66">
        <f>O87+N87+M87</f>
        <v>32214722.399999991</v>
      </c>
      <c r="Q87" s="67"/>
    </row>
    <row r="88" spans="1:17" ht="27" customHeight="1" x14ac:dyDescent="0.25">
      <c r="A88" s="42"/>
      <c r="B88" s="33" t="s">
        <v>70</v>
      </c>
      <c r="C88" s="44">
        <f>SUM(C70:C87)-C85</f>
        <v>32295967.219999991</v>
      </c>
      <c r="D88" s="124">
        <f t="shared" ref="D88:K88" si="6">SUM(D70:D87)-D85</f>
        <v>8755849.2200000007</v>
      </c>
      <c r="E88" s="124">
        <f t="shared" si="6"/>
        <v>8501027.3000000007</v>
      </c>
      <c r="F88" s="124">
        <f t="shared" si="6"/>
        <v>173490.34999999995</v>
      </c>
      <c r="G88" s="124">
        <f t="shared" si="6"/>
        <v>81331.570000000007</v>
      </c>
      <c r="H88" s="124">
        <f t="shared" si="6"/>
        <v>23540117.999999989</v>
      </c>
      <c r="I88" s="124">
        <f t="shared" si="6"/>
        <v>23069084.949999992</v>
      </c>
      <c r="J88" s="124">
        <f t="shared" si="6"/>
        <v>470797.65</v>
      </c>
      <c r="K88" s="124">
        <f t="shared" si="6"/>
        <v>235.4</v>
      </c>
      <c r="L88" s="68">
        <f>SUM(C70:C84)</f>
        <v>32214722.399999991</v>
      </c>
      <c r="M88" s="68">
        <f>ROUND((L88-O88)*0.98,2)</f>
        <v>31570112.25</v>
      </c>
      <c r="N88" s="68">
        <f>ROUND((L88-O88)*0.02,2)</f>
        <v>644288.01</v>
      </c>
      <c r="O88" s="68">
        <f>ROUND((L88*0.00001),2)</f>
        <v>322.14999999999998</v>
      </c>
      <c r="P88" s="68">
        <f>O88+N88+M88</f>
        <v>32214722.41</v>
      </c>
      <c r="Q88" s="67"/>
    </row>
    <row r="89" spans="1:17" ht="27" customHeight="1" x14ac:dyDescent="0.25">
      <c r="A89" s="197" t="s">
        <v>72</v>
      </c>
      <c r="B89" s="198"/>
      <c r="C89" s="198"/>
      <c r="D89" s="198"/>
      <c r="E89" s="198"/>
      <c r="F89" s="198"/>
      <c r="G89" s="198"/>
      <c r="H89" s="198"/>
      <c r="I89" s="198"/>
      <c r="J89" s="198"/>
      <c r="K89" s="199"/>
      <c r="L89" s="68"/>
      <c r="M89" s="68"/>
      <c r="N89" s="68"/>
      <c r="O89" s="68"/>
      <c r="P89" s="68"/>
    </row>
    <row r="90" spans="1:17" ht="27" customHeight="1" x14ac:dyDescent="0.25">
      <c r="A90" s="69">
        <v>1</v>
      </c>
      <c r="B90" s="28" t="s">
        <v>137</v>
      </c>
      <c r="C90" s="189">
        <v>37492075.200000003</v>
      </c>
      <c r="D90" s="189">
        <v>10557039.599999998</v>
      </c>
      <c r="E90" s="189">
        <v>10345795.35</v>
      </c>
      <c r="F90" s="189">
        <v>211138.68</v>
      </c>
      <c r="G90" s="189">
        <v>105.57</v>
      </c>
      <c r="H90" s="189">
        <v>26935035.599999998</v>
      </c>
      <c r="I90" s="189">
        <v>26396070.920000002</v>
      </c>
      <c r="J90" s="189">
        <v>538695.32999999996</v>
      </c>
      <c r="K90" s="189">
        <v>269.35000000000002</v>
      </c>
      <c r="L90" s="6"/>
      <c r="M90" s="12"/>
      <c r="N90" s="7"/>
      <c r="O90" s="29"/>
      <c r="P90" s="19"/>
      <c r="Q90" s="30"/>
    </row>
    <row r="91" spans="1:17" ht="27" customHeight="1" x14ac:dyDescent="0.25">
      <c r="A91" s="69">
        <v>2</v>
      </c>
      <c r="B91" s="28" t="s">
        <v>138</v>
      </c>
      <c r="C91" s="190"/>
      <c r="D91" s="190"/>
      <c r="E91" s="190"/>
      <c r="F91" s="190"/>
      <c r="G91" s="190"/>
      <c r="H91" s="190"/>
      <c r="I91" s="190"/>
      <c r="J91" s="190"/>
      <c r="K91" s="190"/>
      <c r="L91" s="6"/>
      <c r="M91" s="12"/>
      <c r="N91" s="7"/>
      <c r="O91" s="29"/>
      <c r="P91" s="19"/>
      <c r="Q91" s="30"/>
    </row>
    <row r="92" spans="1:17" ht="27" customHeight="1" x14ac:dyDescent="0.25">
      <c r="A92" s="69">
        <v>3</v>
      </c>
      <c r="B92" s="28" t="s">
        <v>139</v>
      </c>
      <c r="C92" s="190"/>
      <c r="D92" s="190"/>
      <c r="E92" s="190"/>
      <c r="F92" s="190"/>
      <c r="G92" s="190"/>
      <c r="H92" s="190"/>
      <c r="I92" s="190"/>
      <c r="J92" s="190"/>
      <c r="K92" s="190"/>
      <c r="L92" s="6"/>
      <c r="M92" s="12"/>
      <c r="N92" s="7"/>
      <c r="O92" s="29"/>
      <c r="P92" s="19"/>
      <c r="Q92" s="30"/>
    </row>
    <row r="93" spans="1:17" ht="27" customHeight="1" x14ac:dyDescent="0.25">
      <c r="A93" s="69">
        <v>4</v>
      </c>
      <c r="B93" s="28" t="s">
        <v>140</v>
      </c>
      <c r="C93" s="190"/>
      <c r="D93" s="190"/>
      <c r="E93" s="190"/>
      <c r="F93" s="190"/>
      <c r="G93" s="190"/>
      <c r="H93" s="190"/>
      <c r="I93" s="190"/>
      <c r="J93" s="190"/>
      <c r="K93" s="190"/>
      <c r="L93" s="6"/>
      <c r="M93" s="12"/>
      <c r="N93" s="7"/>
      <c r="O93" s="29"/>
      <c r="P93" s="19"/>
      <c r="Q93" s="30"/>
    </row>
    <row r="94" spans="1:17" ht="27" customHeight="1" x14ac:dyDescent="0.25">
      <c r="A94" s="69">
        <v>5</v>
      </c>
      <c r="B94" s="28" t="s">
        <v>141</v>
      </c>
      <c r="C94" s="190"/>
      <c r="D94" s="190"/>
      <c r="E94" s="190"/>
      <c r="F94" s="190"/>
      <c r="G94" s="190"/>
      <c r="H94" s="190"/>
      <c r="I94" s="190"/>
      <c r="J94" s="190"/>
      <c r="K94" s="190"/>
      <c r="L94" s="6"/>
      <c r="M94" s="12"/>
      <c r="N94" s="7"/>
      <c r="O94" s="29"/>
      <c r="P94" s="19"/>
      <c r="Q94" s="30"/>
    </row>
    <row r="95" spans="1:17" ht="27" customHeight="1" x14ac:dyDescent="0.25">
      <c r="A95" s="69">
        <v>6</v>
      </c>
      <c r="B95" s="28" t="s">
        <v>142</v>
      </c>
      <c r="C95" s="190"/>
      <c r="D95" s="190"/>
      <c r="E95" s="190"/>
      <c r="F95" s="190"/>
      <c r="G95" s="190"/>
      <c r="H95" s="190"/>
      <c r="I95" s="190"/>
      <c r="J95" s="190"/>
      <c r="K95" s="190"/>
      <c r="L95" s="6"/>
      <c r="M95" s="12"/>
      <c r="N95" s="7" t="s">
        <v>105</v>
      </c>
      <c r="O95" s="29"/>
      <c r="P95" s="19"/>
      <c r="Q95" s="30"/>
    </row>
    <row r="96" spans="1:17" ht="27" customHeight="1" x14ac:dyDescent="0.25">
      <c r="A96" s="69">
        <v>7</v>
      </c>
      <c r="B96" s="28" t="s">
        <v>143</v>
      </c>
      <c r="C96" s="190"/>
      <c r="D96" s="190"/>
      <c r="E96" s="190"/>
      <c r="F96" s="190"/>
      <c r="G96" s="190"/>
      <c r="H96" s="190"/>
      <c r="I96" s="190"/>
      <c r="J96" s="190"/>
      <c r="K96" s="190"/>
      <c r="L96" s="6">
        <v>37492075.200000003</v>
      </c>
      <c r="M96" s="12" t="s">
        <v>104</v>
      </c>
      <c r="N96" s="7">
        <f>L96-L106</f>
        <v>0</v>
      </c>
      <c r="O96" s="29"/>
      <c r="P96" s="19"/>
      <c r="Q96" s="30"/>
    </row>
    <row r="97" spans="1:20" ht="27" customHeight="1" x14ac:dyDescent="0.25">
      <c r="A97" s="69">
        <v>8</v>
      </c>
      <c r="B97" s="28" t="s">
        <v>144</v>
      </c>
      <c r="C97" s="190"/>
      <c r="D97" s="190"/>
      <c r="E97" s="190"/>
      <c r="F97" s="190"/>
      <c r="G97" s="190"/>
      <c r="H97" s="190"/>
      <c r="I97" s="190"/>
      <c r="J97" s="190"/>
      <c r="K97" s="190"/>
      <c r="L97" s="6"/>
      <c r="M97" s="12"/>
      <c r="N97" s="7"/>
      <c r="O97" s="29"/>
      <c r="P97" s="19"/>
      <c r="Q97" s="30"/>
    </row>
    <row r="98" spans="1:20" ht="27" customHeight="1" x14ac:dyDescent="0.25">
      <c r="A98" s="69">
        <v>9</v>
      </c>
      <c r="B98" s="28" t="s">
        <v>145</v>
      </c>
      <c r="C98" s="190"/>
      <c r="D98" s="190"/>
      <c r="E98" s="190"/>
      <c r="F98" s="190"/>
      <c r="G98" s="190"/>
      <c r="H98" s="190"/>
      <c r="I98" s="190"/>
      <c r="J98" s="190"/>
      <c r="K98" s="190"/>
      <c r="L98" s="6"/>
      <c r="M98" s="12"/>
      <c r="N98" s="7"/>
      <c r="O98" s="29"/>
      <c r="P98" s="19"/>
      <c r="Q98" s="30"/>
    </row>
    <row r="99" spans="1:20" ht="27" customHeight="1" x14ac:dyDescent="0.25">
      <c r="A99" s="69">
        <v>10</v>
      </c>
      <c r="B99" s="28" t="s">
        <v>146</v>
      </c>
      <c r="C99" s="190"/>
      <c r="D99" s="190"/>
      <c r="E99" s="190"/>
      <c r="F99" s="190"/>
      <c r="G99" s="190"/>
      <c r="H99" s="190"/>
      <c r="I99" s="190"/>
      <c r="J99" s="190"/>
      <c r="K99" s="190"/>
      <c r="L99" s="6"/>
      <c r="M99" s="12"/>
      <c r="N99" s="7"/>
      <c r="O99" s="29"/>
      <c r="P99" s="19"/>
      <c r="Q99" s="30"/>
    </row>
    <row r="100" spans="1:20" ht="27" customHeight="1" x14ac:dyDescent="0.25">
      <c r="A100" s="69">
        <v>11</v>
      </c>
      <c r="B100" s="28" t="s">
        <v>147</v>
      </c>
      <c r="C100" s="190"/>
      <c r="D100" s="190"/>
      <c r="E100" s="190"/>
      <c r="F100" s="190"/>
      <c r="G100" s="190"/>
      <c r="H100" s="190"/>
      <c r="I100" s="190"/>
      <c r="J100" s="190"/>
      <c r="K100" s="190"/>
      <c r="L100" s="6"/>
      <c r="M100" s="12"/>
      <c r="N100" s="7"/>
      <c r="O100" s="29"/>
      <c r="P100" s="19"/>
      <c r="Q100" s="30"/>
    </row>
    <row r="101" spans="1:20" ht="27" customHeight="1" x14ac:dyDescent="0.25">
      <c r="A101" s="69">
        <v>12</v>
      </c>
      <c r="B101" s="28" t="s">
        <v>148</v>
      </c>
      <c r="C101" s="190"/>
      <c r="D101" s="190"/>
      <c r="E101" s="190"/>
      <c r="F101" s="190"/>
      <c r="G101" s="190"/>
      <c r="H101" s="190"/>
      <c r="I101" s="190"/>
      <c r="J101" s="190"/>
      <c r="K101" s="190"/>
      <c r="L101" s="6"/>
      <c r="M101" s="12"/>
      <c r="N101" s="7"/>
      <c r="O101" s="29"/>
      <c r="P101" s="19"/>
      <c r="Q101" s="30"/>
    </row>
    <row r="102" spans="1:20" ht="27" customHeight="1" x14ac:dyDescent="0.25">
      <c r="A102" s="69">
        <v>13</v>
      </c>
      <c r="B102" s="28" t="s">
        <v>149</v>
      </c>
      <c r="C102" s="190"/>
      <c r="D102" s="190"/>
      <c r="E102" s="190"/>
      <c r="F102" s="190"/>
      <c r="G102" s="190"/>
      <c r="H102" s="190"/>
      <c r="I102" s="190"/>
      <c r="J102" s="190"/>
      <c r="K102" s="190"/>
      <c r="L102" s="6" t="s">
        <v>96</v>
      </c>
      <c r="M102" s="12" t="s">
        <v>102</v>
      </c>
      <c r="N102" s="7" t="s">
        <v>98</v>
      </c>
      <c r="O102" s="29" t="s">
        <v>103</v>
      </c>
      <c r="P102" s="19" t="s">
        <v>100</v>
      </c>
      <c r="Q102" s="30"/>
    </row>
    <row r="103" spans="1:20" ht="27" customHeight="1" x14ac:dyDescent="0.25">
      <c r="A103" s="69">
        <v>14</v>
      </c>
      <c r="B103" s="28" t="s">
        <v>150</v>
      </c>
      <c r="C103" s="190"/>
      <c r="D103" s="190"/>
      <c r="E103" s="190"/>
      <c r="F103" s="190"/>
      <c r="G103" s="190"/>
      <c r="H103" s="190"/>
      <c r="I103" s="190"/>
      <c r="J103" s="190"/>
      <c r="K103" s="190"/>
      <c r="L103" s="6"/>
      <c r="M103" s="19">
        <f>M106-M104</f>
        <v>0</v>
      </c>
      <c r="N103" s="8">
        <f>N106-N104</f>
        <v>0</v>
      </c>
      <c r="O103" s="31">
        <f>O106-O104</f>
        <v>7.560174708487466E-12</v>
      </c>
      <c r="P103" s="19"/>
      <c r="Q103" s="30"/>
    </row>
    <row r="104" spans="1:20" ht="27" customHeight="1" x14ac:dyDescent="0.25">
      <c r="A104" s="69">
        <v>15</v>
      </c>
      <c r="B104" s="28" t="s">
        <v>151</v>
      </c>
      <c r="C104" s="191"/>
      <c r="D104" s="191"/>
      <c r="E104" s="191"/>
      <c r="F104" s="191"/>
      <c r="G104" s="191"/>
      <c r="H104" s="191"/>
      <c r="I104" s="191"/>
      <c r="J104" s="191"/>
      <c r="K104" s="191"/>
      <c r="L104" s="24"/>
      <c r="M104" s="26">
        <f>E108+I108</f>
        <v>36741866.270000003</v>
      </c>
      <c r="N104" s="25">
        <f>F108+J108</f>
        <v>749834.01</v>
      </c>
      <c r="O104" s="24">
        <f>(G108-G106-G107)+K108</f>
        <v>374.91999999999246</v>
      </c>
      <c r="P104" s="26">
        <f>O104+N104+M104</f>
        <v>37492075.200000003</v>
      </c>
      <c r="Q104" s="70"/>
    </row>
    <row r="105" spans="1:20" ht="27" hidden="1" customHeight="1" x14ac:dyDescent="0.25">
      <c r="A105" s="69"/>
      <c r="B105" s="28"/>
      <c r="C105" s="133">
        <f>D105+H105</f>
        <v>37492075.200000003</v>
      </c>
      <c r="D105" s="131">
        <f>SUM(E105:G105)</f>
        <v>10557039.6</v>
      </c>
      <c r="E105" s="122">
        <v>10345795.35</v>
      </c>
      <c r="F105" s="122">
        <v>211138.68</v>
      </c>
      <c r="G105" s="122">
        <v>105.57</v>
      </c>
      <c r="H105" s="131">
        <f>SUM(I105:K105)</f>
        <v>26935035.600000001</v>
      </c>
      <c r="I105" s="122">
        <v>26396070.920000002</v>
      </c>
      <c r="J105" s="122">
        <v>538695.32999999996</v>
      </c>
      <c r="K105" s="122">
        <v>269.35000000000002</v>
      </c>
      <c r="L105" s="24"/>
      <c r="M105" s="26"/>
      <c r="N105" s="25"/>
      <c r="O105" s="24"/>
      <c r="P105" s="26"/>
      <c r="Q105" s="70"/>
    </row>
    <row r="106" spans="1:20" ht="27" customHeight="1" x14ac:dyDescent="0.25">
      <c r="A106" s="2"/>
      <c r="B106" s="33" t="s">
        <v>30</v>
      </c>
      <c r="C106" s="45">
        <f t="shared" ref="C106" si="7">D106+H106</f>
        <v>73500</v>
      </c>
      <c r="D106" s="2">
        <f t="shared" ref="D106" si="8">E106+F106+G106</f>
        <v>73500</v>
      </c>
      <c r="E106" s="44">
        <v>0</v>
      </c>
      <c r="F106" s="44">
        <v>0</v>
      </c>
      <c r="G106" s="44">
        <v>73500</v>
      </c>
      <c r="H106" s="3">
        <f t="shared" ref="H106" si="9">I106+J106+K106</f>
        <v>0</v>
      </c>
      <c r="I106" s="44">
        <v>0</v>
      </c>
      <c r="J106" s="44">
        <v>0</v>
      </c>
      <c r="K106" s="44">
        <v>0</v>
      </c>
      <c r="L106" s="9">
        <f>SUM(C90:C104)</f>
        <v>37492075.200000003</v>
      </c>
      <c r="M106" s="12">
        <f>ROUND((L106-O106)*0.98,2)</f>
        <v>36741866.270000003</v>
      </c>
      <c r="N106" s="10">
        <f>ROUND((L106-O106)*0.02,2)</f>
        <v>749834.01</v>
      </c>
      <c r="O106" s="12">
        <f>ROUND(L106*0.00001,2)</f>
        <v>374.92</v>
      </c>
      <c r="P106" s="19">
        <f>M106+N106+O106</f>
        <v>37492075.200000003</v>
      </c>
      <c r="Q106" s="70"/>
    </row>
    <row r="107" spans="1:20" ht="27" customHeight="1" x14ac:dyDescent="0.25">
      <c r="A107" s="2"/>
      <c r="B107" s="33" t="s">
        <v>71</v>
      </c>
      <c r="C107" s="45">
        <f>D107+H107</f>
        <v>10000</v>
      </c>
      <c r="D107" s="45">
        <f>E107+F107+G107</f>
        <v>10000</v>
      </c>
      <c r="E107" s="44">
        <v>0</v>
      </c>
      <c r="F107" s="44">
        <v>0</v>
      </c>
      <c r="G107" s="44">
        <v>10000</v>
      </c>
      <c r="H107" s="44">
        <f>I107+J107+K107</f>
        <v>0</v>
      </c>
      <c r="I107" s="44">
        <v>0</v>
      </c>
      <c r="J107" s="44">
        <v>0</v>
      </c>
      <c r="K107" s="44">
        <v>0</v>
      </c>
      <c r="L107" s="12"/>
      <c r="M107" s="12"/>
      <c r="N107" s="10"/>
      <c r="O107" s="12"/>
      <c r="P107" s="12"/>
      <c r="Q107" s="70"/>
    </row>
    <row r="108" spans="1:20" ht="27" customHeight="1" x14ac:dyDescent="0.25">
      <c r="A108" s="2"/>
      <c r="B108" s="33" t="s">
        <v>73</v>
      </c>
      <c r="C108" s="45">
        <f>SUM(C90:C107)-C105</f>
        <v>37575575.200000003</v>
      </c>
      <c r="D108" s="121">
        <f t="shared" ref="D108:K108" si="10">SUM(D90:D107)-D105</f>
        <v>10640539.599999996</v>
      </c>
      <c r="E108" s="121">
        <f t="shared" si="10"/>
        <v>10345795.35</v>
      </c>
      <c r="F108" s="121">
        <f t="shared" si="10"/>
        <v>211138.68</v>
      </c>
      <c r="G108" s="121">
        <f t="shared" si="10"/>
        <v>83605.569999999992</v>
      </c>
      <c r="H108" s="121">
        <f t="shared" si="10"/>
        <v>26935035.600000001</v>
      </c>
      <c r="I108" s="121">
        <f t="shared" si="10"/>
        <v>26396070.920000002</v>
      </c>
      <c r="J108" s="121">
        <f t="shared" si="10"/>
        <v>538695.32999999996</v>
      </c>
      <c r="K108" s="121">
        <f t="shared" si="10"/>
        <v>269.35000000000002</v>
      </c>
      <c r="L108" s="6"/>
      <c r="M108" s="12"/>
      <c r="N108" s="7"/>
      <c r="O108" s="29"/>
      <c r="P108" s="19"/>
      <c r="Q108" s="70"/>
    </row>
    <row r="109" spans="1:20" ht="27" customHeight="1" x14ac:dyDescent="0.25">
      <c r="A109" s="200" t="s">
        <v>82</v>
      </c>
      <c r="B109" s="200"/>
      <c r="C109" s="200"/>
      <c r="D109" s="200"/>
      <c r="E109" s="200"/>
      <c r="F109" s="200"/>
      <c r="G109" s="200"/>
      <c r="H109" s="200"/>
      <c r="I109" s="200"/>
      <c r="J109" s="200"/>
      <c r="K109" s="200"/>
      <c r="L109" s="6"/>
      <c r="M109" s="12"/>
      <c r="N109" s="7"/>
      <c r="O109" s="29"/>
      <c r="P109" s="19"/>
      <c r="Q109" s="30"/>
    </row>
    <row r="110" spans="1:20" s="30" customFormat="1" ht="27" customHeight="1" x14ac:dyDescent="0.25">
      <c r="A110" s="43">
        <v>1</v>
      </c>
      <c r="B110" s="28" t="s">
        <v>74</v>
      </c>
      <c r="C110" s="189">
        <f>D110+H110</f>
        <v>30370556.409999996</v>
      </c>
      <c r="D110" s="189">
        <f>E110+F110+G110</f>
        <v>8165719.2000000002</v>
      </c>
      <c r="E110" s="189">
        <v>8002324.79</v>
      </c>
      <c r="F110" s="189">
        <v>163312.75</v>
      </c>
      <c r="G110" s="189">
        <v>81.66</v>
      </c>
      <c r="H110" s="189">
        <f>I110+J110+K110</f>
        <v>22204837.209999997</v>
      </c>
      <c r="I110" s="189">
        <f>21878052.29-117530.62</f>
        <v>21760521.669999998</v>
      </c>
      <c r="J110" s="189">
        <f>446490.87-2398.58</f>
        <v>444092.29</v>
      </c>
      <c r="K110" s="189">
        <v>223.25</v>
      </c>
      <c r="L110" s="6">
        <f>223737.6*0.00001</f>
        <v>2.2373760000000003</v>
      </c>
      <c r="M110" s="12">
        <f>223737.6-L110+119929.2</f>
        <v>343664.56262400001</v>
      </c>
      <c r="N110" s="7" t="s">
        <v>167</v>
      </c>
      <c r="O110" s="29"/>
      <c r="P110" s="19"/>
      <c r="T110" s="168"/>
    </row>
    <row r="111" spans="1:20" s="30" customFormat="1" ht="27" customHeight="1" x14ac:dyDescent="0.25">
      <c r="A111" s="43">
        <v>2</v>
      </c>
      <c r="B111" s="28" t="s">
        <v>75</v>
      </c>
      <c r="C111" s="190"/>
      <c r="D111" s="190"/>
      <c r="E111" s="190"/>
      <c r="F111" s="190"/>
      <c r="G111" s="190"/>
      <c r="H111" s="190"/>
      <c r="I111" s="190"/>
      <c r="J111" s="190"/>
      <c r="K111" s="190"/>
      <c r="L111" s="6"/>
      <c r="M111" s="12"/>
      <c r="N111" s="7" t="s">
        <v>105</v>
      </c>
      <c r="O111" s="29"/>
      <c r="P111" s="19"/>
      <c r="T111" s="168"/>
    </row>
    <row r="112" spans="1:20" s="30" customFormat="1" ht="27" customHeight="1" x14ac:dyDescent="0.25">
      <c r="A112" s="43">
        <v>3</v>
      </c>
      <c r="B112" s="28" t="s">
        <v>76</v>
      </c>
      <c r="C112" s="190"/>
      <c r="D112" s="190"/>
      <c r="E112" s="190"/>
      <c r="F112" s="190"/>
      <c r="G112" s="190"/>
      <c r="H112" s="190"/>
      <c r="I112" s="190"/>
      <c r="J112" s="190"/>
      <c r="K112" s="190"/>
      <c r="L112" s="6">
        <v>30714223.199999999</v>
      </c>
      <c r="M112" s="12" t="s">
        <v>104</v>
      </c>
      <c r="N112" s="7">
        <f>L112-L117</f>
        <v>343666.79000000283</v>
      </c>
      <c r="O112" s="29"/>
      <c r="P112" s="19"/>
      <c r="T112" s="168"/>
    </row>
    <row r="113" spans="1:20" s="30" customFormat="1" ht="27" customHeight="1" x14ac:dyDescent="0.25">
      <c r="A113" s="43">
        <v>4</v>
      </c>
      <c r="B113" s="28" t="s">
        <v>77</v>
      </c>
      <c r="C113" s="190"/>
      <c r="D113" s="190"/>
      <c r="E113" s="190"/>
      <c r="F113" s="190"/>
      <c r="G113" s="190"/>
      <c r="H113" s="190"/>
      <c r="I113" s="190"/>
      <c r="J113" s="190"/>
      <c r="K113" s="190"/>
      <c r="L113" s="6"/>
      <c r="M113" s="12"/>
      <c r="N113" s="7"/>
      <c r="O113" s="29"/>
      <c r="P113" s="19"/>
      <c r="T113" s="168"/>
    </row>
    <row r="114" spans="1:20" s="30" customFormat="1" ht="27" customHeight="1" x14ac:dyDescent="0.25">
      <c r="A114" s="43">
        <v>5</v>
      </c>
      <c r="B114" s="28" t="s">
        <v>78</v>
      </c>
      <c r="C114" s="190"/>
      <c r="D114" s="190"/>
      <c r="E114" s="190"/>
      <c r="F114" s="190"/>
      <c r="G114" s="190"/>
      <c r="H114" s="190"/>
      <c r="I114" s="190"/>
      <c r="J114" s="190"/>
      <c r="K114" s="190"/>
      <c r="L114" s="6" t="s">
        <v>96</v>
      </c>
      <c r="M114" s="12" t="s">
        <v>97</v>
      </c>
      <c r="N114" s="7" t="s">
        <v>98</v>
      </c>
      <c r="O114" s="29" t="s">
        <v>101</v>
      </c>
      <c r="P114" s="19" t="s">
        <v>100</v>
      </c>
      <c r="T114" s="168"/>
    </row>
    <row r="115" spans="1:20" s="30" customFormat="1" ht="27" customHeight="1" x14ac:dyDescent="0.25">
      <c r="A115" s="43">
        <v>6</v>
      </c>
      <c r="B115" s="28" t="s">
        <v>79</v>
      </c>
      <c r="C115" s="190"/>
      <c r="D115" s="190"/>
      <c r="E115" s="190"/>
      <c r="F115" s="190"/>
      <c r="G115" s="190"/>
      <c r="H115" s="190"/>
      <c r="I115" s="190"/>
      <c r="J115" s="190"/>
      <c r="K115" s="190"/>
      <c r="L115" s="6"/>
      <c r="M115" s="19">
        <f>M117-M116</f>
        <v>1.1899999976158142</v>
      </c>
      <c r="N115" s="8">
        <f>N117-N116</f>
        <v>1.0000000009313226E-2</v>
      </c>
      <c r="O115" s="31">
        <f>O117-O116</f>
        <v>-1.2000000000035129</v>
      </c>
      <c r="P115" s="19"/>
      <c r="T115" s="168"/>
    </row>
    <row r="116" spans="1:20" s="30" customFormat="1" ht="27" customHeight="1" x14ac:dyDescent="0.25">
      <c r="A116" s="43">
        <v>7</v>
      </c>
      <c r="B116" s="28" t="s">
        <v>80</v>
      </c>
      <c r="C116" s="190"/>
      <c r="D116" s="190"/>
      <c r="E116" s="190"/>
      <c r="F116" s="190"/>
      <c r="G116" s="190"/>
      <c r="H116" s="190"/>
      <c r="I116" s="190"/>
      <c r="J116" s="190"/>
      <c r="K116" s="190"/>
      <c r="L116" s="6"/>
      <c r="M116" s="12">
        <f>E122+I122</f>
        <v>29762846.460000001</v>
      </c>
      <c r="N116" s="8">
        <f>F122+J122</f>
        <v>607405.04</v>
      </c>
      <c r="O116" s="31">
        <f>(G122-G120-G119)+K122</f>
        <v>304.91000000000349</v>
      </c>
      <c r="P116" s="19">
        <f>O116+N116+M116</f>
        <v>30370556.41</v>
      </c>
      <c r="T116" s="168"/>
    </row>
    <row r="117" spans="1:20" s="30" customFormat="1" ht="27" customHeight="1" x14ac:dyDescent="0.25">
      <c r="A117" s="43">
        <v>8</v>
      </c>
      <c r="B117" s="28" t="s">
        <v>81</v>
      </c>
      <c r="C117" s="191"/>
      <c r="D117" s="191"/>
      <c r="E117" s="191"/>
      <c r="F117" s="191"/>
      <c r="G117" s="191"/>
      <c r="H117" s="191"/>
      <c r="I117" s="191"/>
      <c r="J117" s="191"/>
      <c r="K117" s="191"/>
      <c r="L117" s="26">
        <f>SUM(C110:C117)</f>
        <v>30370556.409999996</v>
      </c>
      <c r="M117" s="26">
        <f>ROUND((L117-O117)*0.98,2)</f>
        <v>29762847.649999999</v>
      </c>
      <c r="N117" s="27">
        <f>ROUND((L117-O117)*0.02,2)</f>
        <v>607405.05000000005</v>
      </c>
      <c r="O117" s="26">
        <f>ROUND((L117*0.00001),2)</f>
        <v>303.70999999999998</v>
      </c>
      <c r="P117" s="19">
        <f>O117+N117+M117</f>
        <v>30370556.41</v>
      </c>
      <c r="Q117" s="32"/>
      <c r="T117" s="168"/>
    </row>
    <row r="118" spans="1:20" s="30" customFormat="1" ht="27" hidden="1" customHeight="1" x14ac:dyDescent="0.25">
      <c r="A118" s="43"/>
      <c r="B118" s="28"/>
      <c r="C118" s="131">
        <f>D118+H118</f>
        <v>30370556.41</v>
      </c>
      <c r="D118" s="123">
        <f>E118+F118+G118</f>
        <v>8165719.2000000002</v>
      </c>
      <c r="E118" s="123">
        <v>8002324.79</v>
      </c>
      <c r="F118" s="123">
        <v>163312.75</v>
      </c>
      <c r="G118" s="123">
        <v>81.66</v>
      </c>
      <c r="H118" s="131">
        <f>I118+J118+K118</f>
        <v>22204837.210000001</v>
      </c>
      <c r="I118" s="123">
        <v>21760521.670000002</v>
      </c>
      <c r="J118" s="123">
        <v>444092.29</v>
      </c>
      <c r="K118" s="123">
        <v>223.25</v>
      </c>
      <c r="L118" s="26"/>
      <c r="M118" s="26"/>
      <c r="N118" s="27"/>
      <c r="O118" s="26"/>
      <c r="P118" s="19"/>
      <c r="Q118" s="32"/>
      <c r="T118" s="168"/>
    </row>
    <row r="119" spans="1:20" s="30" customFormat="1" ht="27" customHeight="1" x14ac:dyDescent="0.25">
      <c r="A119" s="2"/>
      <c r="B119" s="33" t="s">
        <v>30</v>
      </c>
      <c r="C119" s="2">
        <f>D119</f>
        <v>66000</v>
      </c>
      <c r="D119" s="4">
        <f>E119+F119+G119</f>
        <v>66000</v>
      </c>
      <c r="E119" s="4">
        <v>0</v>
      </c>
      <c r="F119" s="4">
        <v>0</v>
      </c>
      <c r="G119" s="4">
        <v>66000</v>
      </c>
      <c r="H119" s="3">
        <f t="shared" ref="H119" si="11">I119+J119+K119</f>
        <v>0</v>
      </c>
      <c r="I119" s="4">
        <v>0</v>
      </c>
      <c r="J119" s="4">
        <v>0</v>
      </c>
      <c r="K119" s="4">
        <v>0</v>
      </c>
      <c r="L119" s="6"/>
      <c r="M119" s="12"/>
      <c r="N119" s="7"/>
      <c r="O119" s="29"/>
      <c r="P119" s="19"/>
      <c r="T119" s="168"/>
    </row>
    <row r="120" spans="1:20" s="30" customFormat="1" ht="27" customHeight="1" x14ac:dyDescent="0.25">
      <c r="A120" s="2"/>
      <c r="B120" s="33" t="s">
        <v>71</v>
      </c>
      <c r="C120" s="2">
        <f>D120+H120</f>
        <v>14000</v>
      </c>
      <c r="D120" s="4">
        <f t="shared" ref="D120" si="12">E120+F120+G120</f>
        <v>14000</v>
      </c>
      <c r="E120" s="4">
        <v>0</v>
      </c>
      <c r="F120" s="4">
        <v>0</v>
      </c>
      <c r="G120" s="4">
        <v>14000</v>
      </c>
      <c r="H120" s="3">
        <v>0</v>
      </c>
      <c r="I120" s="4">
        <v>0</v>
      </c>
      <c r="J120" s="4">
        <v>0</v>
      </c>
      <c r="K120" s="4">
        <v>0</v>
      </c>
      <c r="L120" s="6"/>
      <c r="M120" s="12"/>
      <c r="N120" s="7"/>
      <c r="O120" s="29"/>
      <c r="P120" s="19"/>
      <c r="T120" s="168"/>
    </row>
    <row r="121" spans="1:20" s="30" customFormat="1" ht="27" hidden="1" customHeight="1" x14ac:dyDescent="0.25">
      <c r="A121" s="2"/>
      <c r="B121" s="115" t="s">
        <v>165</v>
      </c>
      <c r="C121" s="116">
        <f>D121+H121</f>
        <v>119930.4</v>
      </c>
      <c r="D121" s="118">
        <v>0</v>
      </c>
      <c r="E121" s="118">
        <v>0</v>
      </c>
      <c r="F121" s="118">
        <v>0</v>
      </c>
      <c r="G121" s="118">
        <v>0</v>
      </c>
      <c r="H121" s="117">
        <f>I121+J121+K121</f>
        <v>119930.4</v>
      </c>
      <c r="I121" s="117">
        <v>117530.62</v>
      </c>
      <c r="J121" s="117">
        <v>2398.5800000000017</v>
      </c>
      <c r="K121" s="117">
        <v>1.2</v>
      </c>
      <c r="L121" s="6"/>
      <c r="M121" s="12"/>
      <c r="N121" s="7"/>
      <c r="O121" s="29"/>
      <c r="P121" s="19"/>
      <c r="T121" s="168"/>
    </row>
    <row r="122" spans="1:20" s="30" customFormat="1" ht="27" customHeight="1" x14ac:dyDescent="0.25">
      <c r="A122" s="2"/>
      <c r="B122" s="33" t="s">
        <v>83</v>
      </c>
      <c r="C122" s="2">
        <f>SUM(C110:C120)-C118</f>
        <v>30450556.409999993</v>
      </c>
      <c r="D122" s="2">
        <f t="shared" ref="D122:K122" si="13">SUM(D110:D120)-D118</f>
        <v>8245719.2000000002</v>
      </c>
      <c r="E122" s="2">
        <f>SUM(E110:E120)-E118</f>
        <v>8002324.79</v>
      </c>
      <c r="F122" s="2">
        <f>SUM(F110:F120)-F118</f>
        <v>163312.75</v>
      </c>
      <c r="G122" s="2">
        <f t="shared" si="13"/>
        <v>80081.66</v>
      </c>
      <c r="H122" s="2">
        <f t="shared" si="13"/>
        <v>22204837.210000001</v>
      </c>
      <c r="I122" s="2">
        <f t="shared" si="13"/>
        <v>21760521.670000002</v>
      </c>
      <c r="J122" s="2">
        <f t="shared" si="13"/>
        <v>444092.29</v>
      </c>
      <c r="K122" s="2">
        <f t="shared" si="13"/>
        <v>223.25</v>
      </c>
      <c r="L122" s="19"/>
      <c r="M122" s="19"/>
      <c r="N122" s="20"/>
      <c r="O122" s="29"/>
      <c r="P122" s="19"/>
      <c r="Q122" s="32"/>
      <c r="T122" s="168"/>
    </row>
    <row r="123" spans="1:20" s="30" customFormat="1" ht="39.75" hidden="1" customHeight="1" x14ac:dyDescent="0.25">
      <c r="A123" s="2"/>
      <c r="B123" s="71" t="s">
        <v>121</v>
      </c>
      <c r="C123" s="5"/>
      <c r="D123" s="22">
        <f>E123+F123+G123</f>
        <v>221526004.44999996</v>
      </c>
      <c r="E123" s="22">
        <f>E110+I110+E90+I90+E70+I70+E51+I51+E34+I34+E20+I20</f>
        <v>217093256.89999998</v>
      </c>
      <c r="F123" s="22">
        <f>F110+J110+F90+J90+F70+J70+F51+J51+F34+J34+F20+J20</f>
        <v>4430474.6399999997</v>
      </c>
      <c r="G123" s="22">
        <f>G110+K110+G90+K90+G70+K70+G51+K51+G34+K34+G20+K20</f>
        <v>2272.91</v>
      </c>
      <c r="H123" s="5"/>
      <c r="I123" s="2"/>
      <c r="J123" s="2"/>
      <c r="K123" s="2"/>
      <c r="L123" s="19"/>
      <c r="M123" s="19"/>
      <c r="N123" s="20"/>
      <c r="O123" s="29"/>
      <c r="P123" s="19"/>
      <c r="T123" s="168"/>
    </row>
    <row r="124" spans="1:20" s="30" customFormat="1" ht="27" customHeight="1" x14ac:dyDescent="0.25">
      <c r="A124" s="2"/>
      <c r="B124" s="28" t="s">
        <v>84</v>
      </c>
      <c r="C124" s="2">
        <f>C122+C108+C88+C68+C49+C32</f>
        <v>222049497.29999995</v>
      </c>
      <c r="D124" s="2">
        <f>D122+D108+D88+D68+D49+D32</f>
        <v>64127296.489999995</v>
      </c>
      <c r="E124" s="2">
        <f t="shared" ref="E124:K124" si="14">E122+E108+E88+E68+E49+E32</f>
        <v>62331048.93</v>
      </c>
      <c r="F124" s="2">
        <f t="shared" si="14"/>
        <v>1272062.23</v>
      </c>
      <c r="G124" s="2">
        <f t="shared" si="14"/>
        <v>524185.32999999996</v>
      </c>
      <c r="H124" s="2">
        <f t="shared" si="14"/>
        <v>157922200.80999997</v>
      </c>
      <c r="I124" s="2">
        <f t="shared" si="14"/>
        <v>154762207.97</v>
      </c>
      <c r="J124" s="2">
        <f t="shared" si="14"/>
        <v>3158412.41</v>
      </c>
      <c r="K124" s="2">
        <f t="shared" si="14"/>
        <v>1580.43</v>
      </c>
      <c r="L124" s="9"/>
      <c r="M124" s="12"/>
      <c r="N124" s="10"/>
      <c r="O124" s="12"/>
      <c r="P124" s="19"/>
      <c r="Q124" s="32">
        <f>D119+D120+D106+D107+D86+D87+D67+D47+D48+D30+D31</f>
        <v>523492.85000000003</v>
      </c>
      <c r="R124" s="30" t="s">
        <v>192</v>
      </c>
      <c r="T124" s="168"/>
    </row>
    <row r="125" spans="1:20" s="30" customFormat="1" ht="31.5" customHeight="1" x14ac:dyDescent="0.25">
      <c r="A125" s="201" t="s">
        <v>86</v>
      </c>
      <c r="B125" s="202"/>
      <c r="C125" s="202"/>
      <c r="D125" s="202"/>
      <c r="E125" s="202"/>
      <c r="F125" s="202"/>
      <c r="G125" s="202"/>
      <c r="H125" s="202"/>
      <c r="I125" s="202"/>
      <c r="J125" s="202"/>
      <c r="K125" s="203"/>
      <c r="L125" s="26"/>
      <c r="M125" s="26"/>
      <c r="N125" s="26"/>
      <c r="O125" s="26"/>
      <c r="T125" s="168"/>
    </row>
    <row r="126" spans="1:20" s="30" customFormat="1" ht="31.5" customHeight="1" x14ac:dyDescent="0.25">
      <c r="A126" s="201" t="s">
        <v>82</v>
      </c>
      <c r="B126" s="202"/>
      <c r="C126" s="202"/>
      <c r="D126" s="202"/>
      <c r="E126" s="202"/>
      <c r="F126" s="202"/>
      <c r="G126" s="202"/>
      <c r="H126" s="202"/>
      <c r="I126" s="202"/>
      <c r="J126" s="202"/>
      <c r="K126" s="203"/>
      <c r="L126" s="26"/>
      <c r="M126" s="12"/>
      <c r="N126" s="10"/>
      <c r="O126" s="12"/>
      <c r="P126" s="19"/>
      <c r="T126" s="168"/>
    </row>
    <row r="127" spans="1:20" s="30" customFormat="1" ht="27" customHeight="1" x14ac:dyDescent="0.25">
      <c r="A127" s="74">
        <v>1</v>
      </c>
      <c r="B127" s="64" t="s">
        <v>87</v>
      </c>
      <c r="C127" s="2">
        <f>D127+H127</f>
        <v>2738680.83</v>
      </c>
      <c r="D127" s="4">
        <f>E127+F127+G127</f>
        <v>2738680.83</v>
      </c>
      <c r="E127" s="4">
        <v>2683880.37</v>
      </c>
      <c r="F127" s="4">
        <v>54773.07</v>
      </c>
      <c r="G127" s="4">
        <v>27.39</v>
      </c>
      <c r="H127" s="3">
        <v>0</v>
      </c>
      <c r="I127" s="4">
        <v>0</v>
      </c>
      <c r="J127" s="4">
        <v>0</v>
      </c>
      <c r="K127" s="4">
        <v>0</v>
      </c>
      <c r="L127" s="25">
        <v>2800000</v>
      </c>
      <c r="M127" s="25">
        <f>L127-C127</f>
        <v>61319.169999999925</v>
      </c>
      <c r="N127" s="25" t="s">
        <v>105</v>
      </c>
      <c r="O127" s="24"/>
      <c r="P127" s="19"/>
      <c r="T127" s="168"/>
    </row>
    <row r="128" spans="1:20" s="30" customFormat="1" ht="27" hidden="1" customHeight="1" x14ac:dyDescent="0.25">
      <c r="A128" s="74"/>
      <c r="B128" s="64"/>
      <c r="C128" s="2"/>
      <c r="D128" s="117">
        <f>E128+F128+G128</f>
        <v>2738680.83</v>
      </c>
      <c r="E128" s="4">
        <v>2683880.37</v>
      </c>
      <c r="F128" s="4">
        <v>54773.07</v>
      </c>
      <c r="G128" s="4">
        <v>27.39</v>
      </c>
      <c r="H128" s="3"/>
      <c r="I128" s="4"/>
      <c r="J128" s="4"/>
      <c r="K128" s="4"/>
      <c r="L128" s="25"/>
      <c r="M128" s="25"/>
      <c r="N128" s="25"/>
      <c r="O128" s="24"/>
      <c r="P128" s="19"/>
      <c r="T128" s="168"/>
    </row>
    <row r="129" spans="1:21" s="30" customFormat="1" ht="27" customHeight="1" x14ac:dyDescent="0.25">
      <c r="A129" s="2"/>
      <c r="B129" s="33" t="s">
        <v>30</v>
      </c>
      <c r="C129" s="2">
        <f t="shared" ref="C129" si="15">D129+H129</f>
        <v>5000</v>
      </c>
      <c r="D129" s="4">
        <f>E129+F129+G129</f>
        <v>5000</v>
      </c>
      <c r="E129" s="4">
        <v>0</v>
      </c>
      <c r="F129" s="4">
        <v>0</v>
      </c>
      <c r="G129" s="4">
        <v>5000</v>
      </c>
      <c r="H129" s="3">
        <v>0</v>
      </c>
      <c r="I129" s="4">
        <v>0</v>
      </c>
      <c r="J129" s="4">
        <v>0</v>
      </c>
      <c r="K129" s="4">
        <v>0</v>
      </c>
      <c r="L129" s="73"/>
      <c r="M129" s="24"/>
      <c r="N129" s="24"/>
      <c r="O129" s="24"/>
      <c r="P129" s="19"/>
      <c r="T129" s="168"/>
    </row>
    <row r="130" spans="1:21" s="30" customFormat="1" ht="27" customHeight="1" x14ac:dyDescent="0.25">
      <c r="A130" s="2"/>
      <c r="B130" s="33" t="s">
        <v>71</v>
      </c>
      <c r="C130" s="2">
        <f>D130</f>
        <v>2000</v>
      </c>
      <c r="D130" s="4">
        <f>E130+F130+G130</f>
        <v>2000</v>
      </c>
      <c r="E130" s="4">
        <v>0</v>
      </c>
      <c r="F130" s="4">
        <v>0</v>
      </c>
      <c r="G130" s="4">
        <v>2000</v>
      </c>
      <c r="H130" s="3">
        <v>0</v>
      </c>
      <c r="I130" s="4">
        <v>0</v>
      </c>
      <c r="J130" s="4">
        <v>0</v>
      </c>
      <c r="K130" s="4">
        <v>0</v>
      </c>
      <c r="L130" s="75"/>
      <c r="M130" s="75"/>
      <c r="N130" s="75"/>
      <c r="O130" s="75"/>
      <c r="P130" s="19"/>
      <c r="T130" s="168"/>
    </row>
    <row r="131" spans="1:21" s="30" customFormat="1" ht="27" customHeight="1" x14ac:dyDescent="0.35">
      <c r="A131" s="4"/>
      <c r="B131" s="33" t="s">
        <v>83</v>
      </c>
      <c r="C131" s="4">
        <f>SUM(C127:C130)</f>
        <v>2745680.83</v>
      </c>
      <c r="D131" s="4">
        <f>SUM(D127:D130)-D128</f>
        <v>2745680.83</v>
      </c>
      <c r="E131" s="4">
        <f t="shared" ref="E131:K131" si="16">SUM(E127:E130)-E128</f>
        <v>2683880.37</v>
      </c>
      <c r="F131" s="4">
        <f t="shared" si="16"/>
        <v>54773.07</v>
      </c>
      <c r="G131" s="4">
        <f t="shared" si="16"/>
        <v>7027.3899999999994</v>
      </c>
      <c r="H131" s="4">
        <f t="shared" si="16"/>
        <v>0</v>
      </c>
      <c r="I131" s="4">
        <f t="shared" si="16"/>
        <v>0</v>
      </c>
      <c r="J131" s="4">
        <f t="shared" si="16"/>
        <v>0</v>
      </c>
      <c r="K131" s="4">
        <f t="shared" si="16"/>
        <v>0</v>
      </c>
      <c r="L131" s="19"/>
      <c r="M131" s="12"/>
      <c r="N131" s="12"/>
      <c r="O131" s="12"/>
      <c r="P131" s="76"/>
      <c r="T131" s="168"/>
    </row>
    <row r="132" spans="1:21" s="30" customFormat="1" ht="27" customHeight="1" x14ac:dyDescent="0.35">
      <c r="A132" s="204" t="s">
        <v>88</v>
      </c>
      <c r="B132" s="205"/>
      <c r="C132" s="205"/>
      <c r="D132" s="205"/>
      <c r="E132" s="205"/>
      <c r="F132" s="205"/>
      <c r="G132" s="205"/>
      <c r="H132" s="205"/>
      <c r="I132" s="205"/>
      <c r="J132" s="205"/>
      <c r="K132" s="206"/>
      <c r="L132" s="19"/>
      <c r="M132" s="12"/>
      <c r="N132" s="12"/>
      <c r="O132" s="12"/>
      <c r="P132" s="76"/>
      <c r="T132" s="168"/>
    </row>
    <row r="133" spans="1:21" s="30" customFormat="1" ht="51.75" customHeight="1" x14ac:dyDescent="0.25">
      <c r="A133" s="77">
        <v>1</v>
      </c>
      <c r="B133" s="33" t="s">
        <v>114</v>
      </c>
      <c r="C133" s="4">
        <f>D133+H133</f>
        <v>49227989.039999999</v>
      </c>
      <c r="D133" s="4">
        <f>E133+F133+G133</f>
        <v>49227989.039999999</v>
      </c>
      <c r="E133" s="4">
        <v>37956967.82</v>
      </c>
      <c r="F133" s="4">
        <v>11270528.949999999</v>
      </c>
      <c r="G133" s="4">
        <v>492.27</v>
      </c>
      <c r="H133" s="4">
        <v>0</v>
      </c>
      <c r="I133" s="4">
        <v>0</v>
      </c>
      <c r="J133" s="4">
        <v>0</v>
      </c>
      <c r="K133" s="4">
        <v>0</v>
      </c>
      <c r="L133" s="35"/>
      <c r="M133" s="34"/>
      <c r="N133" s="19"/>
      <c r="O133" s="19"/>
      <c r="P133" s="35"/>
      <c r="Q133" s="36"/>
      <c r="R133" s="30" t="s">
        <v>158</v>
      </c>
      <c r="S133" s="32">
        <f>R11+S15</f>
        <v>505406416.26999998</v>
      </c>
      <c r="T133" s="170" t="s">
        <v>185</v>
      </c>
    </row>
    <row r="134" spans="1:21" s="30" customFormat="1" ht="51.75" customHeight="1" x14ac:dyDescent="0.25">
      <c r="A134" s="77">
        <v>2</v>
      </c>
      <c r="B134" s="33" t="s">
        <v>115</v>
      </c>
      <c r="C134" s="4">
        <f t="shared" ref="C134:C140" si="17">D134+H134</f>
        <v>4349494.63</v>
      </c>
      <c r="D134" s="4">
        <f t="shared" ref="D134:D139" si="18">E134+F134+G134</f>
        <v>4349494.63</v>
      </c>
      <c r="E134" s="4">
        <v>0</v>
      </c>
      <c r="F134" s="4">
        <v>0</v>
      </c>
      <c r="G134" s="4">
        <v>4349494.63</v>
      </c>
      <c r="H134" s="4">
        <v>0</v>
      </c>
      <c r="I134" s="4">
        <v>0</v>
      </c>
      <c r="J134" s="4">
        <v>0</v>
      </c>
      <c r="K134" s="4">
        <v>0</v>
      </c>
      <c r="L134" s="34"/>
      <c r="M134" s="34"/>
      <c r="N134" s="34"/>
      <c r="O134" s="34"/>
      <c r="P134" s="35"/>
      <c r="Q134" s="36"/>
      <c r="R134" s="30" t="s">
        <v>184</v>
      </c>
      <c r="S134" s="32">
        <f>S8+F141</f>
        <v>33226328.350000001</v>
      </c>
      <c r="T134" s="168">
        <v>23590000</v>
      </c>
    </row>
    <row r="135" spans="1:21" s="30" customFormat="1" ht="51.75" customHeight="1" x14ac:dyDescent="0.25">
      <c r="A135" s="77">
        <v>3</v>
      </c>
      <c r="B135" s="33" t="s">
        <v>116</v>
      </c>
      <c r="C135" s="4">
        <f t="shared" si="17"/>
        <v>71850678.590000018</v>
      </c>
      <c r="D135" s="4">
        <f t="shared" si="18"/>
        <v>71850678.590000018</v>
      </c>
      <c r="E135" s="4">
        <v>70412960.88000001</v>
      </c>
      <c r="F135" s="4">
        <v>1436999.2</v>
      </c>
      <c r="G135" s="4">
        <v>718.51</v>
      </c>
      <c r="H135" s="4">
        <v>0</v>
      </c>
      <c r="I135" s="4">
        <v>0</v>
      </c>
      <c r="J135" s="4">
        <v>0</v>
      </c>
      <c r="K135" s="4"/>
      <c r="L135" s="34"/>
      <c r="M135" s="34"/>
      <c r="N135" s="34"/>
      <c r="O135" s="34"/>
      <c r="P135" s="35"/>
      <c r="Q135" s="36"/>
      <c r="R135" s="30" t="s">
        <v>97</v>
      </c>
      <c r="S135" s="32">
        <f>R8+E141</f>
        <v>472180087.91999996</v>
      </c>
      <c r="T135" s="12">
        <f>S134-T134</f>
        <v>9636328.3500000015</v>
      </c>
      <c r="U135" s="32">
        <f>S135+T135</f>
        <v>481816416.26999998</v>
      </c>
    </row>
    <row r="136" spans="1:21" s="30" customFormat="1" ht="50.25" customHeight="1" x14ac:dyDescent="0.25">
      <c r="A136" s="77">
        <v>4</v>
      </c>
      <c r="B136" s="33" t="s">
        <v>117</v>
      </c>
      <c r="C136" s="4">
        <f t="shared" si="17"/>
        <v>5225000</v>
      </c>
      <c r="D136" s="4">
        <f t="shared" si="18"/>
        <v>5225000</v>
      </c>
      <c r="E136" s="4">
        <v>0</v>
      </c>
      <c r="F136" s="4">
        <v>0</v>
      </c>
      <c r="G136" s="4">
        <v>5225000</v>
      </c>
      <c r="H136" s="4">
        <v>0</v>
      </c>
      <c r="I136" s="4">
        <v>0</v>
      </c>
      <c r="J136" s="4">
        <v>0</v>
      </c>
      <c r="K136" s="4">
        <v>0</v>
      </c>
      <c r="L136" s="34"/>
      <c r="M136" s="34"/>
      <c r="N136" s="34"/>
      <c r="O136" s="34"/>
      <c r="P136" s="35"/>
      <c r="Q136" s="36"/>
      <c r="T136" s="168"/>
    </row>
    <row r="137" spans="1:21" s="30" customFormat="1" ht="47.25" customHeight="1" x14ac:dyDescent="0.25">
      <c r="A137" s="77">
        <v>5</v>
      </c>
      <c r="B137" s="33" t="s">
        <v>118</v>
      </c>
      <c r="C137" s="4">
        <f t="shared" si="17"/>
        <v>121952629.00999999</v>
      </c>
      <c r="D137" s="4">
        <f t="shared" si="18"/>
        <v>121952629.00999999</v>
      </c>
      <c r="E137" s="4">
        <v>119512381.3</v>
      </c>
      <c r="F137" s="4">
        <v>2439028.19</v>
      </c>
      <c r="G137" s="4">
        <v>1219.52</v>
      </c>
      <c r="H137" s="4">
        <v>0</v>
      </c>
      <c r="I137" s="4">
        <v>0</v>
      </c>
      <c r="J137" s="4">
        <v>0</v>
      </c>
      <c r="K137" s="4">
        <v>0</v>
      </c>
      <c r="L137" s="34"/>
      <c r="M137" s="34"/>
      <c r="N137" s="34"/>
      <c r="O137" s="34"/>
      <c r="P137" s="34"/>
      <c r="Q137" s="60"/>
      <c r="S137" s="32"/>
      <c r="T137" s="169"/>
    </row>
    <row r="138" spans="1:21" s="30" customFormat="1" ht="57.75" customHeight="1" x14ac:dyDescent="0.25">
      <c r="A138" s="77">
        <v>6</v>
      </c>
      <c r="B138" s="33" t="s">
        <v>152</v>
      </c>
      <c r="C138" s="4">
        <f t="shared" si="17"/>
        <v>3450000</v>
      </c>
      <c r="D138" s="4">
        <f t="shared" si="18"/>
        <v>3450000</v>
      </c>
      <c r="E138" s="4">
        <v>0</v>
      </c>
      <c r="F138" s="4">
        <v>0</v>
      </c>
      <c r="G138" s="4">
        <v>3450000</v>
      </c>
      <c r="H138" s="4">
        <v>0</v>
      </c>
      <c r="I138" s="4">
        <v>0</v>
      </c>
      <c r="J138" s="4">
        <v>0</v>
      </c>
      <c r="K138" s="4">
        <v>0</v>
      </c>
      <c r="L138" s="35"/>
      <c r="M138" s="34"/>
      <c r="N138" s="35"/>
      <c r="O138" s="34"/>
      <c r="P138" s="35"/>
      <c r="Q138" s="35"/>
      <c r="T138" s="168"/>
    </row>
    <row r="139" spans="1:21" s="30" customFormat="1" ht="48.75" customHeight="1" x14ac:dyDescent="0.25">
      <c r="A139" s="77">
        <v>7</v>
      </c>
      <c r="B139" s="33" t="s">
        <v>119</v>
      </c>
      <c r="C139" s="4">
        <f t="shared" si="17"/>
        <v>38115546.160000004</v>
      </c>
      <c r="D139" s="4">
        <f t="shared" si="18"/>
        <v>38115546.160000004</v>
      </c>
      <c r="E139" s="4">
        <v>24520640.649999999</v>
      </c>
      <c r="F139" s="4">
        <v>13594524.300000001</v>
      </c>
      <c r="G139" s="4">
        <v>381.21</v>
      </c>
      <c r="H139" s="4">
        <v>0</v>
      </c>
      <c r="I139" s="4">
        <v>0</v>
      </c>
      <c r="J139" s="4">
        <v>0</v>
      </c>
      <c r="K139" s="4">
        <v>0</v>
      </c>
      <c r="L139" s="35"/>
      <c r="M139" s="34"/>
      <c r="N139" s="35"/>
      <c r="O139" s="35"/>
      <c r="P139" s="35"/>
      <c r="Q139" s="36"/>
      <c r="T139" s="168"/>
    </row>
    <row r="140" spans="1:21" s="30" customFormat="1" ht="48.75" customHeight="1" x14ac:dyDescent="0.25">
      <c r="A140" s="77"/>
      <c r="B140" s="33" t="s">
        <v>122</v>
      </c>
      <c r="C140" s="4">
        <f t="shared" si="17"/>
        <v>294171337.43000001</v>
      </c>
      <c r="D140" s="4">
        <f>SUM(D133:D139)</f>
        <v>294171337.43000001</v>
      </c>
      <c r="E140" s="4">
        <f>SUM(E133:E139)</f>
        <v>252402950.65000001</v>
      </c>
      <c r="F140" s="4">
        <f>SUM(F133:F139)</f>
        <v>28741080.640000001</v>
      </c>
      <c r="G140" s="4">
        <f t="shared" ref="G140" si="19">SUM(G133:G139)</f>
        <v>13027306.140000001</v>
      </c>
      <c r="H140" s="4">
        <f t="shared" ref="H140" si="20">SUM(H133:H139)</f>
        <v>0</v>
      </c>
      <c r="I140" s="4">
        <f t="shared" ref="I140" si="21">SUM(I133:I139)</f>
        <v>0</v>
      </c>
      <c r="J140" s="4">
        <f t="shared" ref="J140" si="22">SUM(J133:J139)</f>
        <v>0</v>
      </c>
      <c r="K140" s="4">
        <f t="shared" ref="K140" si="23">SUM(K133:K139)</f>
        <v>0</v>
      </c>
      <c r="L140" s="35"/>
      <c r="M140" s="35"/>
      <c r="N140" s="35"/>
      <c r="O140" s="35"/>
      <c r="P140" s="35"/>
      <c r="Q140" s="36"/>
      <c r="T140" s="168"/>
    </row>
    <row r="141" spans="1:21" s="30" customFormat="1" ht="45.75" customHeight="1" x14ac:dyDescent="0.25">
      <c r="A141" s="77"/>
      <c r="B141" s="33" t="s">
        <v>120</v>
      </c>
      <c r="C141" s="4">
        <f>C140+C131</f>
        <v>296917018.25999999</v>
      </c>
      <c r="D141" s="4">
        <f t="shared" ref="D141:F141" si="24">D140+D131</f>
        <v>296917018.25999999</v>
      </c>
      <c r="E141" s="4">
        <f t="shared" si="24"/>
        <v>255086831.02000001</v>
      </c>
      <c r="F141" s="4">
        <f t="shared" si="24"/>
        <v>28795853.710000001</v>
      </c>
      <c r="G141" s="4">
        <f>G140+G131</f>
        <v>13034333.530000001</v>
      </c>
      <c r="H141" s="4">
        <f t="shared" ref="H141:K141" si="25">H140+H131</f>
        <v>0</v>
      </c>
      <c r="I141" s="4">
        <f t="shared" si="25"/>
        <v>0</v>
      </c>
      <c r="J141" s="4">
        <f t="shared" si="25"/>
        <v>0</v>
      </c>
      <c r="K141" s="4">
        <f t="shared" si="25"/>
        <v>0</v>
      </c>
      <c r="L141" s="34"/>
      <c r="M141" s="34"/>
      <c r="N141" s="34"/>
      <c r="O141" s="34"/>
      <c r="P141" s="35"/>
      <c r="Q141" s="36"/>
      <c r="T141" s="168"/>
    </row>
    <row r="142" spans="1:21" s="81" customFormat="1" ht="42.75" customHeight="1" x14ac:dyDescent="0.2">
      <c r="A142" s="77"/>
      <c r="B142" s="33" t="s">
        <v>123</v>
      </c>
      <c r="C142" s="4">
        <f t="shared" ref="C142:K142" si="26">C141+C124</f>
        <v>518966515.55999994</v>
      </c>
      <c r="D142" s="4">
        <f t="shared" si="26"/>
        <v>361044314.75</v>
      </c>
      <c r="E142" s="4">
        <f t="shared" si="26"/>
        <v>317417879.94999999</v>
      </c>
      <c r="F142" s="4">
        <f t="shared" si="26"/>
        <v>30067915.940000001</v>
      </c>
      <c r="G142" s="4">
        <f t="shared" si="26"/>
        <v>13558518.860000001</v>
      </c>
      <c r="H142" s="4">
        <f t="shared" si="26"/>
        <v>157922200.80999997</v>
      </c>
      <c r="I142" s="4">
        <f t="shared" si="26"/>
        <v>154762207.97</v>
      </c>
      <c r="J142" s="4">
        <f t="shared" si="26"/>
        <v>3158412.41</v>
      </c>
      <c r="K142" s="4">
        <f t="shared" si="26"/>
        <v>1580.43</v>
      </c>
      <c r="L142" s="78"/>
      <c r="M142" s="78"/>
      <c r="N142" s="78"/>
      <c r="O142" s="78"/>
      <c r="P142" s="79"/>
      <c r="Q142" s="80"/>
      <c r="T142" s="83"/>
    </row>
    <row r="143" spans="1:21" s="30" customFormat="1" ht="48" hidden="1" customHeight="1" x14ac:dyDescent="0.25">
      <c r="A143" s="111"/>
      <c r="B143" s="112"/>
      <c r="C143" s="31"/>
      <c r="D143" s="31"/>
      <c r="E143" s="31">
        <f>E140+F140+E131+F131+E123+F123</f>
        <v>505406416.26999998</v>
      </c>
      <c r="F143" s="31"/>
      <c r="G143" s="31"/>
      <c r="H143" s="31"/>
      <c r="I143" s="31"/>
      <c r="J143" s="31"/>
      <c r="K143" s="31"/>
      <c r="L143" s="35"/>
      <c r="M143" s="34"/>
      <c r="N143" s="34"/>
      <c r="O143" s="34"/>
      <c r="P143" s="35"/>
      <c r="Q143" s="36"/>
      <c r="T143" s="168"/>
    </row>
    <row r="144" spans="1:21" s="30" customFormat="1" ht="48" customHeight="1" x14ac:dyDescent="0.25">
      <c r="A144" s="31"/>
      <c r="B144" s="96"/>
      <c r="C144" s="97"/>
      <c r="D144" s="97"/>
      <c r="E144" s="97"/>
      <c r="F144" s="97"/>
      <c r="G144" s="109">
        <v>13558462.420000002</v>
      </c>
      <c r="H144" s="97"/>
      <c r="I144" s="97"/>
      <c r="J144" s="97"/>
      <c r="K144" s="97"/>
      <c r="L144" s="139"/>
      <c r="M144" s="139"/>
      <c r="N144" s="139"/>
      <c r="O144" s="139"/>
      <c r="P144" s="139"/>
      <c r="Q144" s="144"/>
      <c r="T144" s="168"/>
    </row>
    <row r="145" spans="1:20" s="30" customFormat="1" ht="48" customHeight="1" x14ac:dyDescent="0.25">
      <c r="A145" s="31"/>
      <c r="B145" s="96"/>
      <c r="C145" s="97"/>
      <c r="D145" s="97"/>
      <c r="E145" s="97"/>
      <c r="F145" s="145"/>
      <c r="G145" s="109">
        <f>G142-G144</f>
        <v>56.439999999478459</v>
      </c>
      <c r="H145" s="97"/>
      <c r="I145" s="97"/>
      <c r="J145" s="97"/>
      <c r="K145" s="97"/>
      <c r="L145" s="139"/>
      <c r="M145" s="139"/>
      <c r="N145" s="139"/>
      <c r="O145" s="139"/>
      <c r="P145" s="139"/>
      <c r="Q145" s="144"/>
      <c r="T145" s="168"/>
    </row>
    <row r="146" spans="1:20" s="183" customFormat="1" ht="48" customHeight="1" x14ac:dyDescent="0.3">
      <c r="A146" s="207" t="s">
        <v>190</v>
      </c>
      <c r="B146" s="207"/>
      <c r="C146" s="207"/>
      <c r="D146" s="207"/>
      <c r="E146" s="207"/>
      <c r="F146" s="207"/>
      <c r="G146" s="207"/>
      <c r="H146" s="207"/>
      <c r="I146" s="207"/>
      <c r="J146" s="207"/>
      <c r="K146" s="207"/>
      <c r="L146" s="181"/>
      <c r="M146" s="181"/>
      <c r="N146" s="181"/>
      <c r="O146" s="181"/>
      <c r="P146" s="181"/>
      <c r="Q146" s="182"/>
      <c r="T146" s="184"/>
    </row>
    <row r="147" spans="1:20" s="30" customFormat="1" ht="24" customHeight="1" x14ac:dyDescent="0.25">
      <c r="A147" s="31"/>
      <c r="B147" s="96"/>
      <c r="C147" s="97"/>
      <c r="D147" s="109"/>
      <c r="E147" s="109" t="s">
        <v>155</v>
      </c>
      <c r="F147" s="109">
        <v>217462665.41</v>
      </c>
      <c r="G147" s="109">
        <v>4438013.58</v>
      </c>
      <c r="H147" s="109">
        <f>F147+G147</f>
        <v>221900678.99000001</v>
      </c>
      <c r="I147" s="185"/>
      <c r="J147" s="109"/>
      <c r="K147" s="109"/>
      <c r="L147" s="139"/>
      <c r="M147" s="139"/>
      <c r="N147" s="139"/>
      <c r="O147" s="139"/>
      <c r="P147" s="139"/>
      <c r="Q147" s="144"/>
      <c r="T147" s="168"/>
    </row>
    <row r="148" spans="1:20" s="30" customFormat="1" ht="24" customHeight="1" x14ac:dyDescent="0.25">
      <c r="A148" s="31"/>
      <c r="B148" s="188"/>
      <c r="C148" s="109"/>
      <c r="D148" s="109"/>
      <c r="E148" s="109" t="s">
        <v>100</v>
      </c>
      <c r="F148" s="158"/>
      <c r="G148" s="158"/>
      <c r="H148" s="109"/>
      <c r="I148" s="109"/>
      <c r="J148" s="109"/>
      <c r="K148" s="109"/>
      <c r="L148" s="139"/>
      <c r="M148" s="139"/>
      <c r="N148" s="139"/>
      <c r="O148" s="139"/>
      <c r="P148" s="139"/>
      <c r="Q148" s="63"/>
      <c r="T148" s="168"/>
    </row>
    <row r="149" spans="1:20" s="30" customFormat="1" ht="24" customHeight="1" x14ac:dyDescent="0.25">
      <c r="A149" s="31"/>
      <c r="B149" s="188"/>
      <c r="C149" s="109" t="s">
        <v>163</v>
      </c>
      <c r="D149" s="159"/>
      <c r="E149" s="109" t="s">
        <v>156</v>
      </c>
      <c r="F149" s="109">
        <f>E123</f>
        <v>217093256.89999998</v>
      </c>
      <c r="G149" s="109">
        <f>F123</f>
        <v>4430474.6399999997</v>
      </c>
      <c r="H149" s="109">
        <f>F149+G149</f>
        <v>221523731.53999996</v>
      </c>
      <c r="I149" s="109">
        <f>I153+H149</f>
        <v>505406416.26999998</v>
      </c>
      <c r="J149" s="109"/>
      <c r="K149" s="109"/>
      <c r="L149" s="139"/>
      <c r="M149" s="139"/>
      <c r="N149" s="139"/>
      <c r="O149" s="139"/>
      <c r="P149" s="139"/>
      <c r="Q149" s="144"/>
      <c r="T149" s="168"/>
    </row>
    <row r="150" spans="1:20" s="30" customFormat="1" ht="24" customHeight="1" x14ac:dyDescent="0.3">
      <c r="A150" s="31"/>
      <c r="B150" s="188"/>
      <c r="C150" s="109"/>
      <c r="D150" s="109"/>
      <c r="E150" s="109" t="s">
        <v>105</v>
      </c>
      <c r="F150" s="109">
        <f>F147-F149</f>
        <v>369408.51000002027</v>
      </c>
      <c r="G150" s="109">
        <f>G147-G149</f>
        <v>7538.9400000004098</v>
      </c>
      <c r="H150" s="109"/>
      <c r="I150" s="109"/>
      <c r="J150" s="109" t="s">
        <v>160</v>
      </c>
      <c r="K150" s="186">
        <f>'Экономия дворы'!G11</f>
        <v>376890.98773240537</v>
      </c>
      <c r="L150" s="114" t="s">
        <v>162</v>
      </c>
      <c r="M150" s="139"/>
      <c r="N150" s="139"/>
      <c r="O150" s="139"/>
      <c r="P150" s="139"/>
      <c r="Q150" s="144"/>
      <c r="T150" s="168"/>
    </row>
    <row r="151" spans="1:20" s="30" customFormat="1" ht="24" customHeight="1" x14ac:dyDescent="0.3">
      <c r="A151" s="31"/>
      <c r="B151" s="188"/>
      <c r="C151" s="109"/>
      <c r="D151" s="109"/>
      <c r="E151" s="109"/>
      <c r="F151" s="109"/>
      <c r="G151" s="109"/>
      <c r="H151" s="109"/>
      <c r="I151" s="109"/>
      <c r="J151" s="109"/>
      <c r="K151" s="185">
        <v>61318.559999999998</v>
      </c>
      <c r="L151" s="119" t="s">
        <v>166</v>
      </c>
      <c r="M151" s="139"/>
      <c r="N151" s="139"/>
      <c r="O151" s="139"/>
      <c r="P151" s="139"/>
      <c r="Q151" s="144"/>
      <c r="T151" s="168"/>
    </row>
    <row r="152" spans="1:20" s="30" customFormat="1" ht="24" customHeight="1" x14ac:dyDescent="0.25">
      <c r="A152" s="31"/>
      <c r="B152" s="188"/>
      <c r="C152" s="109"/>
      <c r="D152" s="109"/>
      <c r="E152" s="109" t="s">
        <v>155</v>
      </c>
      <c r="F152" s="109">
        <v>254717418.60999998</v>
      </c>
      <c r="G152" s="109">
        <v>28788318.670000002</v>
      </c>
      <c r="H152" s="109"/>
      <c r="I152" s="109"/>
      <c r="J152" s="109"/>
      <c r="K152" s="109"/>
      <c r="L152" s="139"/>
      <c r="M152" s="139"/>
      <c r="N152" s="139"/>
      <c r="O152" s="139"/>
      <c r="P152" s="139"/>
      <c r="Q152" s="144"/>
      <c r="T152" s="168"/>
    </row>
    <row r="153" spans="1:20" s="30" customFormat="1" ht="24" customHeight="1" x14ac:dyDescent="0.25">
      <c r="A153" s="31"/>
      <c r="B153" s="188"/>
      <c r="C153" s="109" t="s">
        <v>164</v>
      </c>
      <c r="D153" s="187"/>
      <c r="E153" s="109" t="s">
        <v>157</v>
      </c>
      <c r="F153" s="109">
        <f>E141</f>
        <v>255086831.02000001</v>
      </c>
      <c r="G153" s="109">
        <f>F141</f>
        <v>28795853.710000001</v>
      </c>
      <c r="H153" s="109">
        <f>G139+G137+G135+G133+G127</f>
        <v>2838.8999999999996</v>
      </c>
      <c r="I153" s="186">
        <f>F153+G153</f>
        <v>283882684.73000002</v>
      </c>
      <c r="J153" s="109">
        <f>I153*0.00001</f>
        <v>2838.8268473000003</v>
      </c>
      <c r="K153" s="109"/>
      <c r="L153" s="139"/>
      <c r="M153" s="139"/>
      <c r="N153" s="139"/>
      <c r="O153" s="139"/>
      <c r="P153" s="139"/>
      <c r="Q153" s="144"/>
      <c r="T153" s="168"/>
    </row>
    <row r="154" spans="1:20" s="30" customFormat="1" ht="24" customHeight="1" x14ac:dyDescent="0.25">
      <c r="A154" s="31"/>
      <c r="B154" s="188"/>
      <c r="C154" s="109"/>
      <c r="D154" s="109"/>
      <c r="E154" s="109" t="s">
        <v>105</v>
      </c>
      <c r="F154" s="109">
        <f>F152-F153</f>
        <v>-369412.41000002623</v>
      </c>
      <c r="G154" s="109">
        <f t="shared" ref="G154" si="27">G152-G153</f>
        <v>-7535.0399999991059</v>
      </c>
      <c r="H154" s="109">
        <f>F154+G154</f>
        <v>-376947.45000002533</v>
      </c>
      <c r="I154" s="109"/>
      <c r="J154" s="109"/>
      <c r="K154" s="109"/>
      <c r="L154" s="139"/>
      <c r="M154" s="139"/>
      <c r="N154" s="139"/>
      <c r="O154" s="139"/>
      <c r="P154" s="139"/>
      <c r="Q154" s="144"/>
      <c r="T154" s="168"/>
    </row>
    <row r="155" spans="1:20" s="30" customFormat="1" ht="24" customHeight="1" x14ac:dyDescent="0.25">
      <c r="A155" s="31"/>
      <c r="B155" s="96"/>
      <c r="C155" s="109"/>
      <c r="D155" s="109"/>
      <c r="E155" s="109"/>
      <c r="F155" s="109"/>
      <c r="G155" s="109"/>
      <c r="H155" s="109"/>
      <c r="I155" s="109"/>
      <c r="J155" s="109"/>
      <c r="K155" s="109"/>
      <c r="L155" s="139"/>
      <c r="M155" s="139"/>
      <c r="N155" s="139"/>
      <c r="O155" s="139"/>
      <c r="P155" s="139"/>
      <c r="Q155" s="144"/>
      <c r="T155" s="168"/>
    </row>
    <row r="156" spans="1:20" s="30" customFormat="1" ht="24" customHeight="1" x14ac:dyDescent="0.25">
      <c r="A156" s="31"/>
      <c r="B156" s="96"/>
      <c r="C156" s="109"/>
      <c r="D156" s="109"/>
      <c r="E156" s="109" t="s">
        <v>155</v>
      </c>
      <c r="F156" s="109">
        <f>F152+F147</f>
        <v>472180084.01999998</v>
      </c>
      <c r="G156" s="109">
        <f>G152+G147</f>
        <v>33226332.25</v>
      </c>
      <c r="H156" s="109"/>
      <c r="I156" s="109">
        <f>H156*0.00001</f>
        <v>0</v>
      </c>
      <c r="J156" s="109"/>
      <c r="K156" s="109"/>
      <c r="L156" s="139"/>
      <c r="M156" s="139"/>
      <c r="N156" s="139"/>
      <c r="O156" s="139"/>
      <c r="P156" s="139"/>
      <c r="Q156" s="144"/>
      <c r="T156" s="168"/>
    </row>
    <row r="157" spans="1:20" s="30" customFormat="1" ht="24" customHeight="1" x14ac:dyDescent="0.25">
      <c r="A157" s="31"/>
      <c r="B157" s="96"/>
      <c r="C157" s="109"/>
      <c r="D157" s="109"/>
      <c r="E157" s="109"/>
      <c r="F157" s="109" t="s">
        <v>153</v>
      </c>
      <c r="G157" s="109" t="s">
        <v>154</v>
      </c>
      <c r="H157" s="109"/>
      <c r="I157" s="109"/>
      <c r="J157" s="109"/>
      <c r="K157" s="109"/>
      <c r="L157" s="139"/>
      <c r="M157" s="139"/>
      <c r="N157" s="139"/>
      <c r="O157" s="139"/>
      <c r="P157" s="139"/>
      <c r="Q157" s="144"/>
      <c r="T157" s="168"/>
    </row>
    <row r="158" spans="1:20" s="30" customFormat="1" ht="24" customHeight="1" x14ac:dyDescent="0.25">
      <c r="A158" s="31"/>
      <c r="B158" s="96"/>
      <c r="C158" s="109"/>
      <c r="D158" s="109"/>
      <c r="E158" s="109" t="s">
        <v>100</v>
      </c>
      <c r="F158" s="110">
        <f>F153+F149</f>
        <v>472180087.91999996</v>
      </c>
      <c r="G158" s="110">
        <f>G149+G153</f>
        <v>33226328.350000001</v>
      </c>
      <c r="H158" s="159"/>
      <c r="I158" s="110">
        <f>F158+G158</f>
        <v>505406416.26999998</v>
      </c>
      <c r="J158" s="110"/>
      <c r="K158" s="109"/>
      <c r="L158" s="139"/>
      <c r="M158" s="139"/>
      <c r="N158" s="139"/>
      <c r="O158" s="139"/>
      <c r="P158" s="139"/>
      <c r="Q158" s="144"/>
      <c r="T158" s="168"/>
    </row>
    <row r="159" spans="1:20" s="30" customFormat="1" ht="24" customHeight="1" x14ac:dyDescent="0.25">
      <c r="A159" s="31"/>
      <c r="B159" s="96"/>
      <c r="C159" s="110"/>
      <c r="D159" s="110"/>
      <c r="E159" s="110" t="s">
        <v>168</v>
      </c>
      <c r="F159" s="110">
        <f>F156-F158</f>
        <v>-3.8999999761581421</v>
      </c>
      <c r="G159" s="110">
        <f>G156-G158</f>
        <v>3.8999999985098839</v>
      </c>
      <c r="H159" s="110"/>
      <c r="I159" s="110">
        <v>505406416.26999998</v>
      </c>
      <c r="J159" s="110">
        <f>I159-I158</f>
        <v>0</v>
      </c>
      <c r="K159" s="160"/>
      <c r="L159" s="139"/>
      <c r="M159" s="139"/>
      <c r="N159" s="139"/>
      <c r="O159" s="139"/>
      <c r="P159" s="139"/>
      <c r="Q159" s="144"/>
      <c r="T159" s="168"/>
    </row>
    <row r="160" spans="1:20" s="30" customFormat="1" ht="24" customHeight="1" x14ac:dyDescent="0.25">
      <c r="A160" s="31"/>
      <c r="B160" s="96"/>
      <c r="C160" s="110"/>
      <c r="D160" s="110"/>
      <c r="E160" s="110"/>
      <c r="F160" s="110"/>
      <c r="G160" s="110"/>
      <c r="H160" s="158"/>
      <c r="I160" s="158"/>
      <c r="J160" s="158"/>
      <c r="K160" s="158"/>
      <c r="L160" s="139"/>
      <c r="M160" s="144"/>
      <c r="N160" s="113"/>
      <c r="O160" s="113"/>
      <c r="P160" s="113"/>
      <c r="Q160" s="113"/>
      <c r="T160" s="168"/>
    </row>
    <row r="161" spans="1:20" s="30" customFormat="1" ht="24" customHeight="1" x14ac:dyDescent="0.25">
      <c r="A161" s="31"/>
      <c r="B161" s="96"/>
      <c r="C161" s="110"/>
      <c r="D161" s="110"/>
      <c r="E161" s="110"/>
      <c r="F161" s="110"/>
      <c r="G161" s="110"/>
      <c r="H161" s="158"/>
      <c r="I161" s="158" t="s">
        <v>174</v>
      </c>
      <c r="J161" s="158">
        <v>0.61</v>
      </c>
      <c r="K161" s="158"/>
      <c r="L161" s="139"/>
      <c r="M161" s="144"/>
      <c r="N161" s="113"/>
      <c r="O161" s="113"/>
      <c r="P161" s="113"/>
      <c r="Q161" s="113"/>
      <c r="T161" s="168"/>
    </row>
    <row r="162" spans="1:20" s="30" customFormat="1" ht="24" customHeight="1" x14ac:dyDescent="0.25">
      <c r="A162" s="31"/>
      <c r="B162" s="96"/>
      <c r="C162" s="110">
        <f>F149+F153</f>
        <v>472180087.91999996</v>
      </c>
      <c r="D162" s="110"/>
      <c r="E162" s="110"/>
      <c r="F162" s="110"/>
      <c r="G162" s="110"/>
      <c r="H162" s="158"/>
      <c r="I162" s="158" t="s">
        <v>175</v>
      </c>
      <c r="J162" s="158">
        <v>60092.2</v>
      </c>
      <c r="K162" s="158" t="s">
        <v>176</v>
      </c>
      <c r="L162" s="139"/>
      <c r="M162" s="144"/>
      <c r="N162" s="113"/>
      <c r="O162" s="113"/>
      <c r="P162" s="113"/>
      <c r="Q162" s="113"/>
      <c r="T162" s="168"/>
    </row>
    <row r="163" spans="1:20" s="30" customFormat="1" ht="24" customHeight="1" x14ac:dyDescent="0.25">
      <c r="A163" s="31"/>
      <c r="B163" s="96"/>
      <c r="C163" s="110" t="s">
        <v>175</v>
      </c>
      <c r="D163" s="110">
        <v>472180084.01999998</v>
      </c>
      <c r="E163" s="110"/>
      <c r="F163" s="110"/>
      <c r="G163" s="110"/>
      <c r="H163" s="158"/>
      <c r="I163" s="158" t="s">
        <v>177</v>
      </c>
      <c r="J163" s="158">
        <v>1226.3599999999999</v>
      </c>
      <c r="K163" s="158"/>
      <c r="L163" s="139"/>
      <c r="M163" s="144"/>
      <c r="N163" s="113"/>
      <c r="O163" s="113"/>
      <c r="P163" s="113"/>
      <c r="Q163" s="113"/>
      <c r="T163" s="168"/>
    </row>
    <row r="164" spans="1:20" s="30" customFormat="1" ht="24" customHeight="1" x14ac:dyDescent="0.25">
      <c r="A164" s="31"/>
      <c r="B164" s="96"/>
      <c r="C164" s="110" t="s">
        <v>177</v>
      </c>
      <c r="D164" s="110">
        <v>33226332.249999996</v>
      </c>
      <c r="E164" s="110"/>
      <c r="F164" s="110"/>
      <c r="G164" s="110"/>
      <c r="H164" s="158"/>
      <c r="I164" s="158" t="s">
        <v>96</v>
      </c>
      <c r="J164" s="158">
        <v>61319.17</v>
      </c>
      <c r="K164" s="158"/>
      <c r="L164" s="139"/>
      <c r="M164" s="144"/>
      <c r="N164" s="113"/>
      <c r="O164" s="113"/>
      <c r="P164" s="113"/>
      <c r="Q164" s="113"/>
      <c r="T164" s="168"/>
    </row>
    <row r="165" spans="1:20" s="30" customFormat="1" ht="24" customHeight="1" x14ac:dyDescent="0.25">
      <c r="A165" s="31"/>
      <c r="B165" s="96"/>
      <c r="C165" s="110" t="s">
        <v>183</v>
      </c>
      <c r="D165" s="110">
        <v>13029327.85</v>
      </c>
      <c r="E165" s="110"/>
      <c r="F165" s="110"/>
      <c r="G165" s="110"/>
      <c r="H165" s="158"/>
      <c r="I165" s="158"/>
      <c r="J165" s="158"/>
      <c r="K165" s="158"/>
      <c r="L165" s="139"/>
      <c r="M165" s="144"/>
      <c r="N165" s="113"/>
      <c r="O165" s="113"/>
      <c r="P165" s="113"/>
      <c r="Q165" s="113"/>
      <c r="T165" s="168"/>
    </row>
    <row r="166" spans="1:20" s="30" customFormat="1" ht="24" customHeight="1" x14ac:dyDescent="0.25">
      <c r="A166" s="31"/>
      <c r="B166" s="96"/>
      <c r="C166" s="110" t="s">
        <v>96</v>
      </c>
      <c r="D166" s="110">
        <f>D165+D164+D163</f>
        <v>518435744.12</v>
      </c>
      <c r="E166" s="110"/>
      <c r="F166" s="110"/>
      <c r="G166" s="110"/>
      <c r="H166" s="158"/>
      <c r="I166" s="158"/>
      <c r="J166" s="158">
        <f>J162+J163</f>
        <v>61318.559999999998</v>
      </c>
      <c r="K166" s="158"/>
      <c r="L166" s="139"/>
      <c r="M166" s="144"/>
      <c r="N166" s="113"/>
      <c r="O166" s="113"/>
      <c r="P166" s="113"/>
      <c r="Q166" s="113"/>
      <c r="T166" s="168"/>
    </row>
    <row r="167" spans="1:20" s="30" customFormat="1" ht="24" customHeight="1" x14ac:dyDescent="0.25">
      <c r="A167" s="31"/>
      <c r="B167" s="96"/>
      <c r="C167" s="109"/>
      <c r="D167" s="109"/>
      <c r="E167" s="109"/>
      <c r="F167" s="109"/>
      <c r="G167" s="109"/>
      <c r="H167" s="109"/>
      <c r="I167" s="109"/>
      <c r="J167" s="109"/>
      <c r="K167" s="109"/>
      <c r="L167" s="139"/>
      <c r="M167" s="139"/>
      <c r="N167" s="139"/>
      <c r="O167" s="139"/>
      <c r="P167" s="139"/>
      <c r="Q167" s="144"/>
      <c r="T167" s="168"/>
    </row>
    <row r="168" spans="1:20" s="30" customFormat="1" ht="24" customHeight="1" x14ac:dyDescent="0.25">
      <c r="A168" s="31"/>
      <c r="B168" s="96"/>
      <c r="C168" s="109"/>
      <c r="D168" s="109"/>
      <c r="E168" s="110"/>
      <c r="F168" s="109"/>
      <c r="G168" s="109"/>
      <c r="H168" s="109"/>
      <c r="I168" s="109"/>
      <c r="J168" s="109"/>
      <c r="K168" s="109"/>
      <c r="L168" s="139"/>
      <c r="M168" s="139"/>
      <c r="N168" s="139"/>
      <c r="O168" s="139"/>
      <c r="P168" s="139"/>
      <c r="Q168" s="144"/>
      <c r="T168" s="168"/>
    </row>
    <row r="169" spans="1:20" s="30" customFormat="1" ht="24" customHeight="1" x14ac:dyDescent="0.25">
      <c r="A169" s="31"/>
      <c r="B169" s="96"/>
      <c r="C169" s="109"/>
      <c r="D169" s="109"/>
      <c r="E169" s="109"/>
      <c r="F169" s="109"/>
      <c r="G169" s="109"/>
      <c r="H169" s="109"/>
      <c r="I169" s="109"/>
      <c r="J169" s="109"/>
      <c r="K169" s="110"/>
      <c r="L169" s="139"/>
      <c r="M169" s="139"/>
      <c r="N169" s="139"/>
      <c r="O169" s="139"/>
      <c r="P169" s="139"/>
      <c r="Q169" s="144"/>
      <c r="T169" s="168"/>
    </row>
    <row r="170" spans="1:20" s="30" customFormat="1" ht="24" customHeight="1" x14ac:dyDescent="0.25">
      <c r="A170" s="31"/>
      <c r="B170" s="96"/>
      <c r="C170" s="109"/>
      <c r="D170" s="109"/>
      <c r="E170" s="109"/>
      <c r="F170" s="109"/>
      <c r="G170" s="109"/>
      <c r="H170" s="109"/>
      <c r="I170" s="109"/>
      <c r="J170" s="109"/>
      <c r="K170" s="109"/>
      <c r="L170" s="139"/>
      <c r="M170" s="139"/>
      <c r="N170" s="139"/>
      <c r="O170" s="139"/>
      <c r="P170" s="139"/>
      <c r="Q170" s="144"/>
      <c r="T170" s="168"/>
    </row>
    <row r="171" spans="1:20" s="30" customFormat="1" ht="24" customHeight="1" x14ac:dyDescent="0.25">
      <c r="A171" s="31"/>
      <c r="B171" s="96"/>
      <c r="C171" s="109"/>
      <c r="D171" s="109"/>
      <c r="E171" s="109"/>
      <c r="F171" s="109"/>
      <c r="G171" s="109"/>
      <c r="H171" s="109"/>
      <c r="I171" s="109"/>
      <c r="J171" s="109"/>
      <c r="K171" s="110"/>
      <c r="L171" s="139"/>
      <c r="M171" s="139"/>
      <c r="N171" s="139"/>
      <c r="O171" s="139"/>
      <c r="P171" s="139"/>
      <c r="Q171" s="144"/>
      <c r="T171" s="168"/>
    </row>
    <row r="172" spans="1:20" s="30" customFormat="1" ht="24" customHeight="1" x14ac:dyDescent="0.25">
      <c r="A172" s="31"/>
      <c r="B172" s="96"/>
      <c r="C172" s="109"/>
      <c r="D172" s="109"/>
      <c r="E172" s="109"/>
      <c r="F172" s="109"/>
      <c r="G172" s="109"/>
      <c r="H172" s="109"/>
      <c r="I172" s="109"/>
      <c r="J172" s="109"/>
      <c r="K172" s="110"/>
      <c r="L172" s="139"/>
      <c r="M172" s="139"/>
      <c r="N172" s="139"/>
      <c r="O172" s="139"/>
      <c r="P172" s="139"/>
      <c r="Q172" s="144"/>
      <c r="T172" s="168"/>
    </row>
    <row r="173" spans="1:20" s="30" customFormat="1" ht="24" customHeight="1" x14ac:dyDescent="0.25">
      <c r="A173" s="31"/>
      <c r="B173" s="96"/>
      <c r="C173" s="109"/>
      <c r="D173" s="109"/>
      <c r="E173" s="109"/>
      <c r="F173" s="109"/>
      <c r="G173" s="109"/>
      <c r="H173" s="109"/>
      <c r="I173" s="109"/>
      <c r="J173" s="109"/>
      <c r="K173" s="109"/>
      <c r="L173" s="139"/>
      <c r="M173" s="139"/>
      <c r="N173" s="139"/>
      <c r="O173" s="139"/>
      <c r="P173" s="139"/>
      <c r="Q173" s="144"/>
      <c r="T173" s="168"/>
    </row>
    <row r="174" spans="1:20" s="30" customFormat="1" ht="24" customHeight="1" x14ac:dyDescent="0.25">
      <c r="A174" s="31"/>
      <c r="B174" s="96"/>
      <c r="C174" s="109"/>
      <c r="D174" s="109"/>
      <c r="E174" s="109"/>
      <c r="F174" s="109"/>
      <c r="G174" s="109"/>
      <c r="H174" s="109"/>
      <c r="I174" s="109"/>
      <c r="J174" s="109"/>
      <c r="K174" s="109"/>
      <c r="L174" s="139"/>
      <c r="M174" s="139"/>
      <c r="N174" s="139"/>
      <c r="O174" s="139"/>
      <c r="P174" s="139"/>
      <c r="Q174" s="144"/>
      <c r="T174" s="168"/>
    </row>
    <row r="175" spans="1:20" s="30" customFormat="1" ht="24" customHeight="1" x14ac:dyDescent="0.25">
      <c r="A175" s="31"/>
      <c r="B175" s="96"/>
      <c r="C175" s="109"/>
      <c r="D175" s="109"/>
      <c r="E175" s="109"/>
      <c r="F175" s="109"/>
      <c r="G175" s="109"/>
      <c r="H175" s="109"/>
      <c r="I175" s="109"/>
      <c r="J175" s="109"/>
      <c r="K175" s="109"/>
      <c r="L175" s="139"/>
      <c r="M175" s="139"/>
      <c r="N175" s="139"/>
      <c r="O175" s="139"/>
      <c r="P175" s="139"/>
      <c r="Q175" s="144"/>
      <c r="T175" s="168"/>
    </row>
    <row r="176" spans="1:20" s="30" customFormat="1" ht="24" customHeight="1" x14ac:dyDescent="0.25">
      <c r="A176" s="31"/>
      <c r="B176" s="96"/>
      <c r="C176" s="109"/>
      <c r="D176" s="109"/>
      <c r="E176" s="109"/>
      <c r="F176" s="109"/>
      <c r="G176" s="109"/>
      <c r="H176" s="109"/>
      <c r="I176" s="109"/>
      <c r="J176" s="109"/>
      <c r="K176" s="109"/>
      <c r="L176" s="139"/>
      <c r="M176" s="139"/>
      <c r="N176" s="139"/>
      <c r="O176" s="139"/>
      <c r="P176" s="139"/>
      <c r="Q176" s="144"/>
      <c r="T176" s="168"/>
    </row>
    <row r="177" spans="1:20" s="30" customFormat="1" ht="24" customHeight="1" x14ac:dyDescent="0.25">
      <c r="A177" s="31"/>
      <c r="B177" s="96"/>
      <c r="C177" s="109"/>
      <c r="D177" s="109"/>
      <c r="E177" s="109"/>
      <c r="F177" s="109"/>
      <c r="G177" s="109"/>
      <c r="H177" s="109"/>
      <c r="I177" s="109"/>
      <c r="J177" s="109"/>
      <c r="K177" s="109"/>
      <c r="L177" s="139"/>
      <c r="M177" s="139"/>
      <c r="N177" s="139"/>
      <c r="O177" s="139"/>
      <c r="P177" s="139"/>
      <c r="Q177" s="144"/>
      <c r="T177" s="168"/>
    </row>
    <row r="178" spans="1:20" s="30" customFormat="1" ht="24" customHeight="1" x14ac:dyDescent="0.25">
      <c r="A178" s="31"/>
      <c r="B178" s="96"/>
      <c r="C178" s="109"/>
      <c r="D178" s="109"/>
      <c r="E178" s="109"/>
      <c r="F178" s="109"/>
      <c r="G178" s="109"/>
      <c r="H178" s="109"/>
      <c r="I178" s="109"/>
      <c r="J178" s="109"/>
      <c r="K178" s="109"/>
      <c r="L178" s="139"/>
      <c r="M178" s="139"/>
      <c r="N178" s="139"/>
      <c r="O178" s="139"/>
      <c r="P178" s="139"/>
      <c r="Q178" s="144"/>
      <c r="T178" s="168"/>
    </row>
    <row r="179" spans="1:20" s="30" customFormat="1" ht="24" customHeight="1" x14ac:dyDescent="0.25">
      <c r="A179" s="31"/>
      <c r="B179" s="96"/>
      <c r="C179" s="109"/>
      <c r="D179" s="109"/>
      <c r="E179" s="109"/>
      <c r="F179" s="109"/>
      <c r="G179" s="109"/>
      <c r="H179" s="109"/>
      <c r="I179" s="109"/>
      <c r="J179" s="109"/>
      <c r="K179" s="109"/>
      <c r="L179" s="139"/>
      <c r="M179" s="139"/>
      <c r="N179" s="139"/>
      <c r="O179" s="139"/>
      <c r="P179" s="139"/>
      <c r="Q179" s="144"/>
      <c r="T179" s="168"/>
    </row>
    <row r="180" spans="1:20" s="30" customFormat="1" ht="24" customHeight="1" x14ac:dyDescent="0.25">
      <c r="A180" s="31"/>
      <c r="B180" s="96"/>
      <c r="C180" s="109"/>
      <c r="D180" s="109"/>
      <c r="E180" s="109"/>
      <c r="F180" s="109"/>
      <c r="G180" s="109"/>
      <c r="H180" s="109"/>
      <c r="I180" s="109"/>
      <c r="J180" s="109"/>
      <c r="K180" s="109"/>
      <c r="L180" s="139"/>
      <c r="M180" s="139"/>
      <c r="N180" s="139"/>
      <c r="O180" s="139"/>
      <c r="P180" s="139"/>
      <c r="Q180" s="144"/>
      <c r="T180" s="168"/>
    </row>
    <row r="181" spans="1:20" s="30" customFormat="1" ht="24" customHeight="1" x14ac:dyDescent="0.25">
      <c r="A181" s="31"/>
      <c r="B181" s="96"/>
      <c r="C181" s="109"/>
      <c r="D181" s="109"/>
      <c r="E181" s="109"/>
      <c r="F181" s="109"/>
      <c r="G181" s="109"/>
      <c r="H181" s="109"/>
      <c r="I181" s="109"/>
      <c r="J181" s="109"/>
      <c r="K181" s="109"/>
      <c r="L181" s="139"/>
      <c r="M181" s="139"/>
      <c r="N181" s="139"/>
      <c r="O181" s="139"/>
      <c r="P181" s="139"/>
      <c r="Q181" s="144"/>
      <c r="T181" s="168"/>
    </row>
    <row r="182" spans="1:20" s="30" customFormat="1" ht="24" customHeight="1" x14ac:dyDescent="0.25">
      <c r="A182" s="31"/>
      <c r="B182" s="96"/>
      <c r="C182" s="97"/>
      <c r="D182" s="97"/>
      <c r="E182" s="97"/>
      <c r="F182" s="97"/>
      <c r="G182" s="97"/>
      <c r="H182" s="97"/>
      <c r="I182" s="97"/>
      <c r="J182" s="97"/>
      <c r="K182" s="97"/>
      <c r="L182" s="139"/>
      <c r="M182" s="139"/>
      <c r="N182" s="139"/>
      <c r="O182" s="139"/>
      <c r="P182" s="139"/>
      <c r="Q182" s="144"/>
      <c r="T182" s="168"/>
    </row>
    <row r="183" spans="1:20" s="30" customFormat="1" ht="24" customHeight="1" x14ac:dyDescent="0.25">
      <c r="A183" s="31"/>
      <c r="B183" s="96"/>
      <c r="C183" s="97"/>
      <c r="D183" s="97"/>
      <c r="E183" s="97"/>
      <c r="F183" s="97"/>
      <c r="G183" s="97"/>
      <c r="H183" s="97"/>
      <c r="I183" s="97"/>
      <c r="J183" s="97"/>
      <c r="K183" s="97"/>
      <c r="L183" s="139"/>
      <c r="M183" s="139"/>
      <c r="N183" s="139"/>
      <c r="O183" s="139"/>
      <c r="P183" s="139"/>
      <c r="Q183" s="144"/>
      <c r="T183" s="168"/>
    </row>
    <row r="184" spans="1:20" s="30" customFormat="1" ht="24" customHeight="1" x14ac:dyDescent="0.25">
      <c r="A184" s="146"/>
      <c r="B184" s="147"/>
      <c r="C184" s="148"/>
      <c r="D184" s="148"/>
      <c r="E184" s="149"/>
      <c r="F184" s="150"/>
      <c r="G184" s="148"/>
      <c r="H184" s="150"/>
      <c r="I184" s="150"/>
      <c r="J184" s="150"/>
      <c r="K184" s="150"/>
      <c r="L184" s="139"/>
      <c r="M184" s="139"/>
      <c r="N184" s="139"/>
      <c r="O184" s="139"/>
      <c r="P184" s="139"/>
      <c r="Q184" s="144"/>
      <c r="T184" s="168"/>
    </row>
    <row r="185" spans="1:20" s="30" customFormat="1" ht="24" customHeight="1" x14ac:dyDescent="0.25">
      <c r="A185" s="151"/>
      <c r="B185" s="192"/>
      <c r="C185" s="192"/>
      <c r="D185" s="192"/>
      <c r="E185" s="192"/>
      <c r="F185" s="166"/>
      <c r="G185" s="166"/>
      <c r="H185" s="152"/>
      <c r="I185" s="193"/>
      <c r="J185" s="193"/>
      <c r="K185" s="152"/>
      <c r="L185" s="139"/>
      <c r="M185" s="139"/>
      <c r="N185" s="139"/>
      <c r="O185" s="139"/>
      <c r="P185" s="139"/>
      <c r="Q185" s="144"/>
      <c r="T185" s="168"/>
    </row>
    <row r="186" spans="1:20" s="30" customFormat="1" x14ac:dyDescent="0.25">
      <c r="A186" s="151"/>
      <c r="B186" s="153"/>
      <c r="C186" s="154"/>
      <c r="D186" s="154"/>
      <c r="E186" s="155"/>
      <c r="F186" s="154"/>
      <c r="G186" s="154"/>
      <c r="H186" s="154"/>
      <c r="I186" s="156"/>
      <c r="J186" s="156"/>
      <c r="K186" s="154"/>
      <c r="L186" s="139">
        <f>L133-L134</f>
        <v>0</v>
      </c>
      <c r="M186" s="139">
        <f>M133-M134</f>
        <v>0</v>
      </c>
      <c r="N186" s="139">
        <f>N133-N134</f>
        <v>0</v>
      </c>
      <c r="O186" s="139"/>
      <c r="P186" s="139"/>
      <c r="Q186" s="144"/>
      <c r="T186" s="168"/>
    </row>
    <row r="187" spans="1:20" ht="39" customHeight="1" x14ac:dyDescent="0.25">
      <c r="B187" s="89"/>
      <c r="C187" s="90"/>
      <c r="D187" s="90"/>
      <c r="E187" s="90"/>
      <c r="F187" s="90"/>
      <c r="G187" s="90"/>
      <c r="H187" s="90"/>
      <c r="I187" s="90"/>
      <c r="J187" s="90"/>
      <c r="K187" s="90"/>
    </row>
    <row r="188" spans="1:20" x14ac:dyDescent="0.25">
      <c r="B188" s="89"/>
      <c r="C188" s="90"/>
      <c r="D188" s="90"/>
      <c r="E188" s="90"/>
      <c r="F188" s="90"/>
      <c r="G188" s="90"/>
      <c r="H188" s="90"/>
      <c r="I188" s="90"/>
      <c r="J188" s="90"/>
      <c r="K188" s="90"/>
    </row>
    <row r="189" spans="1:20" x14ac:dyDescent="0.25">
      <c r="B189" s="89"/>
      <c r="C189" s="90"/>
      <c r="D189" s="90"/>
      <c r="E189" s="90"/>
      <c r="F189" s="90"/>
      <c r="G189" s="90"/>
      <c r="H189" s="90"/>
      <c r="I189" s="90"/>
      <c r="J189" s="90"/>
      <c r="K189" s="90"/>
    </row>
    <row r="190" spans="1:20" x14ac:dyDescent="0.25">
      <c r="B190" s="89"/>
      <c r="C190" s="90"/>
      <c r="D190" s="90"/>
      <c r="E190" s="90"/>
      <c r="F190" s="90"/>
      <c r="G190" s="90"/>
      <c r="H190" s="90"/>
      <c r="I190" s="90"/>
      <c r="J190" s="90"/>
      <c r="K190" s="90"/>
    </row>
    <row r="191" spans="1:20" x14ac:dyDescent="0.25">
      <c r="B191" s="89"/>
      <c r="C191" s="90"/>
      <c r="D191" s="90"/>
      <c r="E191" s="90"/>
      <c r="F191" s="90"/>
      <c r="G191" s="90"/>
      <c r="H191" s="90"/>
      <c r="I191" s="90"/>
      <c r="J191" s="90"/>
      <c r="K191" s="90"/>
    </row>
    <row r="192" spans="1:20" x14ac:dyDescent="0.25">
      <c r="B192" s="89"/>
      <c r="C192" s="90"/>
      <c r="D192" s="90"/>
      <c r="E192" s="90"/>
      <c r="F192" s="90"/>
      <c r="G192" s="90"/>
      <c r="H192" s="90"/>
      <c r="I192" s="90"/>
      <c r="J192" s="90"/>
      <c r="K192" s="90"/>
    </row>
    <row r="193" spans="2:11" x14ac:dyDescent="0.25">
      <c r="B193" s="89"/>
      <c r="C193" s="90"/>
      <c r="D193" s="90"/>
      <c r="E193" s="90"/>
      <c r="F193" s="90"/>
      <c r="G193" s="90"/>
      <c r="H193" s="90"/>
      <c r="I193" s="90"/>
      <c r="J193" s="90"/>
      <c r="K193" s="90"/>
    </row>
    <row r="194" spans="2:11" x14ac:dyDescent="0.25">
      <c r="B194" s="89"/>
      <c r="C194" s="90"/>
      <c r="D194" s="90"/>
      <c r="E194" s="90"/>
      <c r="F194" s="90"/>
      <c r="G194" s="90"/>
      <c r="H194" s="90"/>
      <c r="I194" s="90"/>
      <c r="J194" s="90"/>
      <c r="K194" s="90"/>
    </row>
    <row r="195" spans="2:11" x14ac:dyDescent="0.25">
      <c r="B195" s="89"/>
      <c r="C195" s="90"/>
      <c r="D195" s="90"/>
      <c r="E195" s="90"/>
      <c r="F195" s="90"/>
      <c r="G195" s="90"/>
      <c r="H195" s="90"/>
      <c r="I195" s="90"/>
      <c r="J195" s="90"/>
      <c r="K195" s="90"/>
    </row>
    <row r="196" spans="2:11" x14ac:dyDescent="0.25">
      <c r="B196" s="89"/>
      <c r="C196" s="90"/>
      <c r="D196" s="90"/>
      <c r="E196" s="90"/>
      <c r="F196" s="90"/>
      <c r="G196" s="90"/>
      <c r="H196" s="90"/>
      <c r="I196" s="90"/>
      <c r="J196" s="90"/>
      <c r="K196" s="90"/>
    </row>
  </sheetData>
  <mergeCells count="84">
    <mergeCell ref="H110:H117"/>
    <mergeCell ref="I110:I117"/>
    <mergeCell ref="J110:J117"/>
    <mergeCell ref="K110:K117"/>
    <mergeCell ref="D110:D117"/>
    <mergeCell ref="E110:E117"/>
    <mergeCell ref="F110:F117"/>
    <mergeCell ref="G110:G117"/>
    <mergeCell ref="K51:K65"/>
    <mergeCell ref="G51:G65"/>
    <mergeCell ref="G90:G104"/>
    <mergeCell ref="C90:C104"/>
    <mergeCell ref="D90:D104"/>
    <mergeCell ref="E90:E104"/>
    <mergeCell ref="F90:F104"/>
    <mergeCell ref="D51:D65"/>
    <mergeCell ref="E51:E65"/>
    <mergeCell ref="F51:F65"/>
    <mergeCell ref="C70:C84"/>
    <mergeCell ref="D70:D84"/>
    <mergeCell ref="E70:E84"/>
    <mergeCell ref="F70:F84"/>
    <mergeCell ref="G70:G84"/>
    <mergeCell ref="C51:C65"/>
    <mergeCell ref="K14:K16"/>
    <mergeCell ref="K90:K104"/>
    <mergeCell ref="H70:H84"/>
    <mergeCell ref="I70:I84"/>
    <mergeCell ref="J70:J84"/>
    <mergeCell ref="K70:K84"/>
    <mergeCell ref="J90:J104"/>
    <mergeCell ref="H90:H104"/>
    <mergeCell ref="I90:I104"/>
    <mergeCell ref="K34:K45"/>
    <mergeCell ref="H34:H45"/>
    <mergeCell ref="I34:I45"/>
    <mergeCell ref="J34:J45"/>
    <mergeCell ref="H51:H65"/>
    <mergeCell ref="I51:I65"/>
    <mergeCell ref="J51:J65"/>
    <mergeCell ref="I14:I16"/>
    <mergeCell ref="J14:J16"/>
    <mergeCell ref="E14:E16"/>
    <mergeCell ref="F14:F16"/>
    <mergeCell ref="G14:G16"/>
    <mergeCell ref="H14:H16"/>
    <mergeCell ref="B7:J7"/>
    <mergeCell ref="B8:J8"/>
    <mergeCell ref="B10:J10"/>
    <mergeCell ref="B11:J11"/>
    <mergeCell ref="C20:C28"/>
    <mergeCell ref="D20:D28"/>
    <mergeCell ref="E20:E28"/>
    <mergeCell ref="F20:F28"/>
    <mergeCell ref="G20:G28"/>
    <mergeCell ref="A18:K18"/>
    <mergeCell ref="A13:A16"/>
    <mergeCell ref="B13:B16"/>
    <mergeCell ref="C13:C16"/>
    <mergeCell ref="D13:G13"/>
    <mergeCell ref="H13:K13"/>
    <mergeCell ref="D14:D16"/>
    <mergeCell ref="J20:J28"/>
    <mergeCell ref="C34:C45"/>
    <mergeCell ref="D34:D45"/>
    <mergeCell ref="E34:E45"/>
    <mergeCell ref="F34:F45"/>
    <mergeCell ref="G34:G45"/>
    <mergeCell ref="C110:C117"/>
    <mergeCell ref="B185:E185"/>
    <mergeCell ref="I185:J185"/>
    <mergeCell ref="A19:K19"/>
    <mergeCell ref="A33:K33"/>
    <mergeCell ref="A50:K50"/>
    <mergeCell ref="A69:K69"/>
    <mergeCell ref="A89:K89"/>
    <mergeCell ref="A109:K109"/>
    <mergeCell ref="A125:K125"/>
    <mergeCell ref="A126:K126"/>
    <mergeCell ref="A132:K132"/>
    <mergeCell ref="A146:K146"/>
    <mergeCell ref="H20:H28"/>
    <mergeCell ref="I20:I28"/>
    <mergeCell ref="K20:K28"/>
  </mergeCells>
  <pageMargins left="0.70866141732283472" right="0.70866141732283472" top="1.3779527559055118" bottom="0.74803149606299213" header="0.31496062992125984" footer="0.31496062992125984"/>
  <pageSetup paperSize="9" scale="50" fitToHeight="0" orientation="landscape" r:id="rId1"/>
  <rowBreaks count="3" manualBreakCount="3">
    <brk id="32" max="10" man="1"/>
    <brk id="66" max="10" man="1"/>
    <brk id="13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G11" sqref="G11"/>
    </sheetView>
  </sheetViews>
  <sheetFormatPr defaultRowHeight="12.75" x14ac:dyDescent="0.2"/>
  <cols>
    <col min="1" max="1" width="7.140625" customWidth="1"/>
    <col min="2" max="2" width="21.7109375" customWidth="1"/>
    <col min="3" max="3" width="19.7109375" style="16" customWidth="1"/>
    <col min="4" max="4" width="21.28515625" customWidth="1"/>
    <col min="5" max="5" width="18" customWidth="1"/>
    <col min="6" max="6" width="12.28515625" customWidth="1"/>
    <col min="7" max="7" width="12.42578125" customWidth="1"/>
    <col min="9" max="9" width="16.140625" customWidth="1"/>
    <col min="10" max="10" width="15" customWidth="1"/>
  </cols>
  <sheetData>
    <row r="1" spans="1:10" ht="15.75" x14ac:dyDescent="0.25">
      <c r="B1" s="228" t="s">
        <v>110</v>
      </c>
      <c r="C1" s="228"/>
      <c r="D1" s="228"/>
      <c r="E1" s="228"/>
    </row>
    <row r="2" spans="1:10" ht="21" customHeight="1" x14ac:dyDescent="0.25">
      <c r="B2" s="228" t="s">
        <v>111</v>
      </c>
      <c r="C2" s="228"/>
      <c r="D2" s="228"/>
      <c r="E2" s="228"/>
    </row>
    <row r="3" spans="1:10" ht="36" customHeight="1" x14ac:dyDescent="0.25">
      <c r="A3" s="14" t="s">
        <v>112</v>
      </c>
      <c r="B3" s="13" t="s">
        <v>106</v>
      </c>
      <c r="C3" s="1" t="s">
        <v>107</v>
      </c>
      <c r="D3" s="14" t="s">
        <v>108</v>
      </c>
      <c r="E3" s="14" t="s">
        <v>109</v>
      </c>
    </row>
    <row r="4" spans="1:10" ht="31.5" x14ac:dyDescent="0.25">
      <c r="A4" s="13">
        <v>1</v>
      </c>
      <c r="B4" s="13" t="str">
        <f>Свод!A19</f>
        <v>Железнодорожный район</v>
      </c>
      <c r="C4" s="15">
        <v>32335768.799999997</v>
      </c>
      <c r="D4" s="15">
        <f>Свод!L32</f>
        <v>32335768.799999997</v>
      </c>
      <c r="E4" s="15">
        <f t="shared" ref="E4:E9" si="0">C4-D4</f>
        <v>0</v>
      </c>
      <c r="F4" t="s">
        <v>99</v>
      </c>
      <c r="G4" t="s">
        <v>158</v>
      </c>
    </row>
    <row r="5" spans="1:10" ht="47.25" customHeight="1" x14ac:dyDescent="0.25">
      <c r="A5" s="13">
        <v>2</v>
      </c>
      <c r="B5" s="13" t="str">
        <f>Свод!A33</f>
        <v>Коминтерновский район</v>
      </c>
      <c r="C5" s="15">
        <v>49700724.799999997</v>
      </c>
      <c r="D5" s="15">
        <f>Свод!L47</f>
        <v>49669984.799999997</v>
      </c>
      <c r="E5" s="15">
        <f t="shared" si="0"/>
        <v>30740</v>
      </c>
      <c r="F5" s="120">
        <f>E5*0.00001</f>
        <v>0.30740000000000001</v>
      </c>
      <c r="G5" s="16">
        <f>E5-F5</f>
        <v>30739.692599999998</v>
      </c>
    </row>
    <row r="6" spans="1:10" ht="36.75" customHeight="1" x14ac:dyDescent="0.25">
      <c r="A6" s="13">
        <v>3</v>
      </c>
      <c r="B6" s="15" t="str">
        <f>Свод!A50</f>
        <v>Левобережный район</v>
      </c>
      <c r="C6" s="15">
        <v>39445383.600000001</v>
      </c>
      <c r="D6" s="15">
        <f>Свод!L65</f>
        <v>39442896.839999996</v>
      </c>
      <c r="E6" s="15">
        <f t="shared" si="0"/>
        <v>2486.7600000053644</v>
      </c>
      <c r="F6" s="120">
        <f>E6*0.00001</f>
        <v>2.4867600000053645E-2</v>
      </c>
      <c r="G6" s="16">
        <f t="shared" ref="G6:G8" si="1">E6-F6</f>
        <v>2486.7351324053643</v>
      </c>
    </row>
    <row r="7" spans="1:10" ht="23.25" customHeight="1" x14ac:dyDescent="0.25">
      <c r="A7" s="13">
        <v>4</v>
      </c>
      <c r="B7" s="15" t="str">
        <f>Свод!A69</f>
        <v>Ленинский район</v>
      </c>
      <c r="C7" s="15">
        <v>32214722.399999991</v>
      </c>
      <c r="D7" s="15">
        <f>Свод!L88</f>
        <v>32214722.399999991</v>
      </c>
      <c r="E7" s="15">
        <f t="shared" si="0"/>
        <v>0</v>
      </c>
      <c r="G7" s="16">
        <f t="shared" si="1"/>
        <v>0</v>
      </c>
    </row>
    <row r="8" spans="1:10" ht="21" customHeight="1" x14ac:dyDescent="0.25">
      <c r="A8" s="13">
        <v>5</v>
      </c>
      <c r="B8" s="15" t="str">
        <f>Свод!A89</f>
        <v>Советский район</v>
      </c>
      <c r="C8" s="15">
        <v>37492075.200000003</v>
      </c>
      <c r="D8" s="15">
        <f>Свод!L106</f>
        <v>37492075.200000003</v>
      </c>
      <c r="E8" s="15">
        <f t="shared" si="0"/>
        <v>0</v>
      </c>
      <c r="G8" s="16">
        <f t="shared" si="1"/>
        <v>0</v>
      </c>
    </row>
    <row r="9" spans="1:10" ht="24.75" customHeight="1" x14ac:dyDescent="0.25">
      <c r="A9" s="13">
        <v>6</v>
      </c>
      <c r="B9" s="15" t="str">
        <f>Свод!A109</f>
        <v>Центральный район</v>
      </c>
      <c r="C9" s="15">
        <v>30714223.199999999</v>
      </c>
      <c r="D9" s="15">
        <f>Свод!L117</f>
        <v>30370556.409999996</v>
      </c>
      <c r="E9" s="15">
        <f t="shared" si="0"/>
        <v>343666.79000000283</v>
      </c>
      <c r="G9">
        <v>343664.56</v>
      </c>
      <c r="I9" s="102"/>
    </row>
    <row r="10" spans="1:10" ht="24.75" customHeight="1" x14ac:dyDescent="0.25">
      <c r="A10" s="13"/>
      <c r="B10" s="15"/>
      <c r="C10" s="15"/>
      <c r="D10" s="15"/>
      <c r="E10" s="15"/>
      <c r="I10" s="102"/>
    </row>
    <row r="11" spans="1:10" ht="23.25" customHeight="1" x14ac:dyDescent="0.25">
      <c r="A11" s="13"/>
      <c r="B11" s="13" t="s">
        <v>113</v>
      </c>
      <c r="C11" s="15">
        <f>SUM(C4:C9)</f>
        <v>221902897.99999994</v>
      </c>
      <c r="D11" s="15">
        <f>SUM(D4:D9)</f>
        <v>221526004.44999996</v>
      </c>
      <c r="E11" s="101">
        <f>SUM(E4:E9)</f>
        <v>376893.5500000082</v>
      </c>
      <c r="F11" s="104"/>
      <c r="G11" s="104">
        <f>SUM(G5:G9)</f>
        <v>376890.98773240537</v>
      </c>
      <c r="H11" s="104"/>
      <c r="I11" s="103"/>
      <c r="J11" s="16"/>
    </row>
  </sheetData>
  <mergeCells count="2">
    <mergeCell ref="B2:E2"/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0"/>
  <sheetViews>
    <sheetView view="pageBreakPreview" topLeftCell="A19" zoomScale="60" zoomScaleNormal="44" workbookViewId="0">
      <selection activeCell="F142" sqref="F142"/>
    </sheetView>
  </sheetViews>
  <sheetFormatPr defaultRowHeight="15.75" x14ac:dyDescent="0.25"/>
  <cols>
    <col min="1" max="1" width="10.5703125" style="47" customWidth="1"/>
    <col min="2" max="2" width="62.42578125" style="108" customWidth="1"/>
    <col min="3" max="3" width="25.5703125" style="36" customWidth="1"/>
    <col min="4" max="4" width="20.140625" style="36" customWidth="1"/>
    <col min="5" max="5" width="22.5703125" style="36" customWidth="1"/>
    <col min="6" max="6" width="17.7109375" style="36" customWidth="1"/>
    <col min="7" max="7" width="17.5703125" style="36" customWidth="1"/>
    <col min="8" max="8" width="18.42578125" style="36" customWidth="1"/>
    <col min="9" max="9" width="23.85546875" style="36" customWidth="1"/>
    <col min="10" max="10" width="22.5703125" style="36" customWidth="1"/>
    <col min="11" max="11" width="19.5703125" style="36" customWidth="1"/>
    <col min="12" max="16384" width="9.140625" style="36"/>
  </cols>
  <sheetData>
    <row r="1" spans="1:11" ht="26.25" customHeight="1" x14ac:dyDescent="0.25">
      <c r="B1" s="48"/>
      <c r="C1" s="49"/>
      <c r="D1" s="49"/>
      <c r="E1" s="49"/>
      <c r="F1" s="49"/>
      <c r="G1" s="49"/>
      <c r="H1" s="49"/>
      <c r="I1" s="49"/>
      <c r="J1" s="49"/>
      <c r="K1" s="49"/>
    </row>
    <row r="2" spans="1:11" ht="26.25" customHeight="1" x14ac:dyDescent="0.25">
      <c r="B2" s="48"/>
      <c r="C2" s="49"/>
      <c r="D2" s="49"/>
      <c r="E2" s="49"/>
      <c r="F2" s="49"/>
      <c r="G2" s="49"/>
      <c r="H2" s="49" t="s">
        <v>13</v>
      </c>
      <c r="I2" s="49"/>
      <c r="J2" s="49"/>
      <c r="K2" s="49"/>
    </row>
    <row r="3" spans="1:11" ht="26.25" customHeight="1" x14ac:dyDescent="0.25">
      <c r="B3" s="48"/>
      <c r="C3" s="49"/>
      <c r="D3" s="49"/>
      <c r="E3" s="49"/>
      <c r="F3" s="49"/>
      <c r="G3" s="49"/>
      <c r="H3" s="49" t="s">
        <v>14</v>
      </c>
      <c r="I3" s="49"/>
      <c r="J3" s="49"/>
      <c r="K3" s="49"/>
    </row>
    <row r="4" spans="1:11" ht="26.25" customHeight="1" x14ac:dyDescent="0.25">
      <c r="B4" s="48"/>
      <c r="C4" s="49"/>
      <c r="D4" s="49"/>
      <c r="E4" s="49"/>
      <c r="F4" s="49"/>
      <c r="G4" s="49"/>
      <c r="H4" s="49" t="s">
        <v>10</v>
      </c>
      <c r="I4" s="49"/>
      <c r="J4" s="49"/>
      <c r="K4" s="49"/>
    </row>
    <row r="5" spans="1:11" ht="21" customHeight="1" x14ac:dyDescent="0.25">
      <c r="B5" s="48"/>
      <c r="C5" s="49"/>
      <c r="D5" s="49"/>
      <c r="E5" s="49"/>
      <c r="F5" s="49"/>
      <c r="G5" s="49"/>
      <c r="H5" s="49" t="s">
        <v>15</v>
      </c>
      <c r="I5" s="49"/>
      <c r="J5" s="49"/>
      <c r="K5" s="49"/>
    </row>
    <row r="6" spans="1:11" ht="21" customHeight="1" x14ac:dyDescent="0.25">
      <c r="B6" s="48"/>
      <c r="C6" s="49"/>
      <c r="D6" s="49"/>
      <c r="E6" s="49"/>
      <c r="F6" s="49"/>
      <c r="G6" s="49"/>
      <c r="H6" s="49"/>
      <c r="I6" s="49"/>
      <c r="J6" s="49"/>
      <c r="K6" s="49"/>
    </row>
    <row r="7" spans="1:11" s="50" customFormat="1" ht="21" customHeight="1" x14ac:dyDescent="0.25">
      <c r="A7" s="47"/>
      <c r="B7" s="229" t="s">
        <v>35</v>
      </c>
      <c r="C7" s="229"/>
      <c r="D7" s="229"/>
      <c r="E7" s="229"/>
      <c r="F7" s="229"/>
      <c r="G7" s="229"/>
      <c r="H7" s="229"/>
      <c r="I7" s="229"/>
      <c r="J7" s="229"/>
      <c r="K7" s="49"/>
    </row>
    <row r="8" spans="1:11" s="50" customFormat="1" ht="21" customHeight="1" x14ac:dyDescent="0.25">
      <c r="A8" s="47"/>
      <c r="B8" s="229" t="s">
        <v>36</v>
      </c>
      <c r="C8" s="229"/>
      <c r="D8" s="229"/>
      <c r="E8" s="229"/>
      <c r="F8" s="229"/>
      <c r="G8" s="229"/>
      <c r="H8" s="229"/>
      <c r="I8" s="229"/>
      <c r="J8" s="229"/>
      <c r="K8" s="49"/>
    </row>
    <row r="9" spans="1:11" s="50" customFormat="1" ht="21" customHeight="1" x14ac:dyDescent="0.25">
      <c r="A9" s="47"/>
      <c r="B9" s="230" t="s">
        <v>12</v>
      </c>
      <c r="C9" s="230"/>
      <c r="D9" s="230"/>
      <c r="E9" s="230"/>
      <c r="F9" s="230"/>
      <c r="G9" s="230"/>
      <c r="H9" s="230"/>
      <c r="I9" s="230"/>
      <c r="J9" s="230"/>
      <c r="K9" s="49"/>
    </row>
    <row r="10" spans="1:11" s="50" customFormat="1" ht="21" customHeight="1" x14ac:dyDescent="0.25">
      <c r="A10" s="47"/>
      <c r="B10" s="230" t="s">
        <v>124</v>
      </c>
      <c r="C10" s="230"/>
      <c r="D10" s="230"/>
      <c r="E10" s="230"/>
      <c r="F10" s="230"/>
      <c r="G10" s="230"/>
      <c r="H10" s="230"/>
      <c r="I10" s="230"/>
      <c r="J10" s="230"/>
      <c r="K10" s="49"/>
    </row>
    <row r="11" spans="1:11" s="50" customFormat="1" ht="21" customHeight="1" x14ac:dyDescent="0.25">
      <c r="A11" s="47"/>
      <c r="B11" s="51"/>
      <c r="C11" s="107"/>
      <c r="D11" s="107"/>
      <c r="E11" s="107"/>
      <c r="F11" s="107"/>
      <c r="G11" s="107"/>
      <c r="H11" s="107"/>
      <c r="I11" s="107"/>
      <c r="J11" s="107"/>
      <c r="K11" s="49"/>
    </row>
    <row r="12" spans="1:11" ht="12.75" customHeight="1" x14ac:dyDescent="0.25">
      <c r="A12" s="216" t="s">
        <v>0</v>
      </c>
      <c r="B12" s="216" t="s">
        <v>1</v>
      </c>
      <c r="C12" s="216" t="s">
        <v>3</v>
      </c>
      <c r="D12" s="219" t="s">
        <v>2</v>
      </c>
      <c r="E12" s="220"/>
      <c r="F12" s="220"/>
      <c r="G12" s="221"/>
      <c r="H12" s="219" t="s">
        <v>11</v>
      </c>
      <c r="I12" s="220"/>
      <c r="J12" s="220"/>
      <c r="K12" s="221"/>
    </row>
    <row r="13" spans="1:11" ht="12.75" customHeight="1" x14ac:dyDescent="0.25">
      <c r="A13" s="217"/>
      <c r="B13" s="217"/>
      <c r="C13" s="217"/>
      <c r="D13" s="216" t="s">
        <v>4</v>
      </c>
      <c r="E13" s="216" t="s">
        <v>5</v>
      </c>
      <c r="F13" s="216" t="s">
        <v>6</v>
      </c>
      <c r="G13" s="222" t="s">
        <v>7</v>
      </c>
      <c r="H13" s="216" t="s">
        <v>8</v>
      </c>
      <c r="I13" s="216" t="s">
        <v>9</v>
      </c>
      <c r="J13" s="216" t="s">
        <v>6</v>
      </c>
      <c r="K13" s="222" t="s">
        <v>7</v>
      </c>
    </row>
    <row r="14" spans="1:11" x14ac:dyDescent="0.25">
      <c r="A14" s="217"/>
      <c r="B14" s="217"/>
      <c r="C14" s="217"/>
      <c r="D14" s="217"/>
      <c r="E14" s="217"/>
      <c r="F14" s="217"/>
      <c r="G14" s="223"/>
      <c r="H14" s="217"/>
      <c r="I14" s="217"/>
      <c r="J14" s="217"/>
      <c r="K14" s="223"/>
    </row>
    <row r="15" spans="1:11" ht="88.5" customHeight="1" x14ac:dyDescent="0.25">
      <c r="A15" s="218"/>
      <c r="B15" s="218"/>
      <c r="C15" s="218"/>
      <c r="D15" s="218"/>
      <c r="E15" s="218"/>
      <c r="F15" s="218"/>
      <c r="G15" s="224"/>
      <c r="H15" s="218"/>
      <c r="I15" s="218"/>
      <c r="J15" s="218"/>
      <c r="K15" s="224"/>
    </row>
    <row r="16" spans="1:11" ht="31.5" customHeight="1" x14ac:dyDescent="0.25">
      <c r="A16" s="53">
        <v>1</v>
      </c>
      <c r="B16" s="54">
        <v>2</v>
      </c>
      <c r="C16" s="55" t="s">
        <v>16</v>
      </c>
      <c r="D16" s="56">
        <v>4</v>
      </c>
      <c r="E16" s="55" t="s">
        <v>17</v>
      </c>
      <c r="F16" s="56">
        <v>6</v>
      </c>
      <c r="G16" s="55" t="s">
        <v>18</v>
      </c>
      <c r="H16" s="56">
        <v>8</v>
      </c>
      <c r="I16" s="55" t="s">
        <v>19</v>
      </c>
      <c r="J16" s="56">
        <v>10</v>
      </c>
      <c r="K16" s="55" t="s">
        <v>20</v>
      </c>
    </row>
    <row r="17" spans="1:11" ht="27" customHeight="1" x14ac:dyDescent="0.25">
      <c r="A17" s="194" t="s">
        <v>85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6"/>
    </row>
    <row r="18" spans="1:11" ht="27" customHeight="1" x14ac:dyDescent="0.25">
      <c r="A18" s="194" t="s">
        <v>32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6"/>
    </row>
    <row r="19" spans="1:11" ht="27" customHeight="1" x14ac:dyDescent="0.25">
      <c r="A19" s="53">
        <v>1</v>
      </c>
      <c r="B19" s="46" t="s">
        <v>21</v>
      </c>
      <c r="C19" s="208">
        <f>D19+H19</f>
        <v>32335768.799999997</v>
      </c>
      <c r="D19" s="208">
        <f>E19+F19+G19</f>
        <v>10345183.199999999</v>
      </c>
      <c r="E19" s="208">
        <v>10138178.15</v>
      </c>
      <c r="F19" s="208">
        <v>206901.6</v>
      </c>
      <c r="G19" s="208">
        <v>103.45</v>
      </c>
      <c r="H19" s="208">
        <f>I19+J19+K19</f>
        <v>21990585.599999998</v>
      </c>
      <c r="I19" s="208">
        <v>21550558.379999999</v>
      </c>
      <c r="J19" s="208">
        <v>439807.31</v>
      </c>
      <c r="K19" s="208">
        <v>219.91</v>
      </c>
    </row>
    <row r="20" spans="1:11" ht="27" customHeight="1" x14ac:dyDescent="0.25">
      <c r="A20" s="53">
        <v>2</v>
      </c>
      <c r="B20" s="46" t="s">
        <v>22</v>
      </c>
      <c r="C20" s="209"/>
      <c r="D20" s="209"/>
      <c r="E20" s="209"/>
      <c r="F20" s="209"/>
      <c r="G20" s="209"/>
      <c r="H20" s="209"/>
      <c r="I20" s="209"/>
      <c r="J20" s="209"/>
      <c r="K20" s="209"/>
    </row>
    <row r="21" spans="1:11" ht="27" customHeight="1" x14ac:dyDescent="0.25">
      <c r="A21" s="53">
        <v>3</v>
      </c>
      <c r="B21" s="46" t="s">
        <v>23</v>
      </c>
      <c r="C21" s="209"/>
      <c r="D21" s="209"/>
      <c r="E21" s="209"/>
      <c r="F21" s="209"/>
      <c r="G21" s="209"/>
      <c r="H21" s="209"/>
      <c r="I21" s="209"/>
      <c r="J21" s="209"/>
      <c r="K21" s="209"/>
    </row>
    <row r="22" spans="1:11" ht="27" customHeight="1" x14ac:dyDescent="0.25">
      <c r="A22" s="53">
        <v>4</v>
      </c>
      <c r="B22" s="46" t="s">
        <v>24</v>
      </c>
      <c r="C22" s="209"/>
      <c r="D22" s="209"/>
      <c r="E22" s="209"/>
      <c r="F22" s="209"/>
      <c r="G22" s="209"/>
      <c r="H22" s="209"/>
      <c r="I22" s="209"/>
      <c r="J22" s="209"/>
      <c r="K22" s="209"/>
    </row>
    <row r="23" spans="1:11" ht="27" customHeight="1" x14ac:dyDescent="0.25">
      <c r="A23" s="53">
        <v>5</v>
      </c>
      <c r="B23" s="46" t="s">
        <v>25</v>
      </c>
      <c r="C23" s="209"/>
      <c r="D23" s="209"/>
      <c r="E23" s="209"/>
      <c r="F23" s="209"/>
      <c r="G23" s="209"/>
      <c r="H23" s="209"/>
      <c r="I23" s="209"/>
      <c r="J23" s="209"/>
      <c r="K23" s="209"/>
    </row>
    <row r="24" spans="1:11" ht="27" customHeight="1" x14ac:dyDescent="0.25">
      <c r="A24" s="53">
        <v>6</v>
      </c>
      <c r="B24" s="46" t="s">
        <v>26</v>
      </c>
      <c r="C24" s="209"/>
      <c r="D24" s="209"/>
      <c r="E24" s="209"/>
      <c r="F24" s="209"/>
      <c r="G24" s="209"/>
      <c r="H24" s="209"/>
      <c r="I24" s="209"/>
      <c r="J24" s="209"/>
      <c r="K24" s="209"/>
    </row>
    <row r="25" spans="1:11" ht="27" customHeight="1" x14ac:dyDescent="0.25">
      <c r="A25" s="53">
        <v>7</v>
      </c>
      <c r="B25" s="46" t="s">
        <v>27</v>
      </c>
      <c r="C25" s="209"/>
      <c r="D25" s="209"/>
      <c r="E25" s="209"/>
      <c r="F25" s="209"/>
      <c r="G25" s="209"/>
      <c r="H25" s="209"/>
      <c r="I25" s="209"/>
      <c r="J25" s="209"/>
      <c r="K25" s="209"/>
    </row>
    <row r="26" spans="1:11" ht="27" customHeight="1" x14ac:dyDescent="0.25">
      <c r="A26" s="53">
        <v>8</v>
      </c>
      <c r="B26" s="46" t="s">
        <v>28</v>
      </c>
      <c r="C26" s="209"/>
      <c r="D26" s="209"/>
      <c r="E26" s="209"/>
      <c r="F26" s="209"/>
      <c r="G26" s="209"/>
      <c r="H26" s="209"/>
      <c r="I26" s="209"/>
      <c r="J26" s="209"/>
      <c r="K26" s="209"/>
    </row>
    <row r="27" spans="1:11" ht="27" customHeight="1" x14ac:dyDescent="0.25">
      <c r="A27" s="53">
        <v>9</v>
      </c>
      <c r="B27" s="46" t="s">
        <v>29</v>
      </c>
      <c r="C27" s="210"/>
      <c r="D27" s="210"/>
      <c r="E27" s="210"/>
      <c r="F27" s="210"/>
      <c r="G27" s="210"/>
      <c r="H27" s="210"/>
      <c r="I27" s="210"/>
      <c r="J27" s="210"/>
      <c r="K27" s="210"/>
    </row>
    <row r="28" spans="1:11" ht="27" customHeight="1" x14ac:dyDescent="0.25">
      <c r="A28" s="53"/>
      <c r="B28" s="46" t="s">
        <v>30</v>
      </c>
      <c r="C28" s="105">
        <f t="shared" ref="C28:C29" si="0">D28+H28</f>
        <v>64841.31</v>
      </c>
      <c r="D28" s="17">
        <f>E28+F28+G28</f>
        <v>64841.31</v>
      </c>
      <c r="E28" s="105">
        <v>0</v>
      </c>
      <c r="F28" s="17">
        <v>0</v>
      </c>
      <c r="G28" s="105">
        <v>64841.31</v>
      </c>
      <c r="H28" s="17">
        <f>I28+J28+K28</f>
        <v>0</v>
      </c>
      <c r="I28" s="105">
        <v>0</v>
      </c>
      <c r="J28" s="17">
        <v>0</v>
      </c>
      <c r="K28" s="105">
        <v>0</v>
      </c>
    </row>
    <row r="29" spans="1:11" ht="27" customHeight="1" x14ac:dyDescent="0.25">
      <c r="A29" s="53"/>
      <c r="B29" s="46" t="s">
        <v>71</v>
      </c>
      <c r="C29" s="105">
        <f t="shared" si="0"/>
        <v>18000</v>
      </c>
      <c r="D29" s="17">
        <f>E29+F29+G29</f>
        <v>18000</v>
      </c>
      <c r="E29" s="105">
        <v>0</v>
      </c>
      <c r="F29" s="17">
        <v>0</v>
      </c>
      <c r="G29" s="105">
        <v>18000</v>
      </c>
      <c r="H29" s="17">
        <f>I29+J29+K29</f>
        <v>0</v>
      </c>
      <c r="I29" s="105">
        <v>0</v>
      </c>
      <c r="J29" s="17">
        <v>0</v>
      </c>
      <c r="K29" s="105">
        <v>0</v>
      </c>
    </row>
    <row r="30" spans="1:11" ht="27" customHeight="1" x14ac:dyDescent="0.25">
      <c r="A30" s="53"/>
      <c r="B30" s="46" t="s">
        <v>31</v>
      </c>
      <c r="C30" s="105">
        <f>SUM(C19:C29)</f>
        <v>32418610.109999996</v>
      </c>
      <c r="D30" s="105">
        <f t="shared" ref="D30:K30" si="1">SUM(D19:D29)</f>
        <v>10428024.51</v>
      </c>
      <c r="E30" s="105">
        <f t="shared" si="1"/>
        <v>10138178.15</v>
      </c>
      <c r="F30" s="105">
        <f t="shared" si="1"/>
        <v>206901.6</v>
      </c>
      <c r="G30" s="105">
        <f t="shared" si="1"/>
        <v>82944.759999999995</v>
      </c>
      <c r="H30" s="105">
        <f t="shared" si="1"/>
        <v>21990585.599999998</v>
      </c>
      <c r="I30" s="105">
        <f t="shared" si="1"/>
        <v>21550558.379999999</v>
      </c>
      <c r="J30" s="105">
        <f t="shared" si="1"/>
        <v>439807.31</v>
      </c>
      <c r="K30" s="105">
        <f t="shared" si="1"/>
        <v>219.91</v>
      </c>
    </row>
    <row r="31" spans="1:11" ht="27" customHeight="1" x14ac:dyDescent="0.25">
      <c r="A31" s="194" t="s">
        <v>33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1:11" ht="27" customHeight="1" x14ac:dyDescent="0.25">
      <c r="A32" s="61" t="s">
        <v>89</v>
      </c>
      <c r="B32" s="18" t="s">
        <v>135</v>
      </c>
      <c r="C32" s="208">
        <f>D32+H32</f>
        <v>49669984.799500003</v>
      </c>
      <c r="D32" s="189">
        <f>E32+F32+G32</f>
        <v>13612934.399500001</v>
      </c>
      <c r="E32" s="208">
        <v>13340542.305</v>
      </c>
      <c r="F32" s="208">
        <v>272255.9645</v>
      </c>
      <c r="G32" s="211">
        <v>136.13</v>
      </c>
      <c r="H32" s="225">
        <f>I32+J32+K32</f>
        <v>36057050.399999999</v>
      </c>
      <c r="I32" s="208">
        <v>35335556.030000001</v>
      </c>
      <c r="J32" s="208">
        <v>721133.8</v>
      </c>
      <c r="K32" s="208">
        <v>360.57</v>
      </c>
    </row>
    <row r="33" spans="1:11" ht="27" customHeight="1" x14ac:dyDescent="0.25">
      <c r="A33" s="61" t="s">
        <v>90</v>
      </c>
      <c r="B33" s="18" t="s">
        <v>136</v>
      </c>
      <c r="C33" s="209"/>
      <c r="D33" s="190"/>
      <c r="E33" s="209"/>
      <c r="F33" s="209"/>
      <c r="G33" s="212"/>
      <c r="H33" s="226"/>
      <c r="I33" s="209"/>
      <c r="J33" s="209"/>
      <c r="K33" s="209"/>
    </row>
    <row r="34" spans="1:11" ht="27" customHeight="1" x14ac:dyDescent="0.25">
      <c r="A34" s="61" t="s">
        <v>16</v>
      </c>
      <c r="B34" s="18" t="s">
        <v>125</v>
      </c>
      <c r="C34" s="209"/>
      <c r="D34" s="190"/>
      <c r="E34" s="209"/>
      <c r="F34" s="209"/>
      <c r="G34" s="212"/>
      <c r="H34" s="226"/>
      <c r="I34" s="209"/>
      <c r="J34" s="209"/>
      <c r="K34" s="209"/>
    </row>
    <row r="35" spans="1:11" ht="27" customHeight="1" x14ac:dyDescent="0.25">
      <c r="A35" s="61" t="s">
        <v>91</v>
      </c>
      <c r="B35" s="18" t="s">
        <v>126</v>
      </c>
      <c r="C35" s="209"/>
      <c r="D35" s="190"/>
      <c r="E35" s="209"/>
      <c r="F35" s="209"/>
      <c r="G35" s="212"/>
      <c r="H35" s="226"/>
      <c r="I35" s="209"/>
      <c r="J35" s="209"/>
      <c r="K35" s="209"/>
    </row>
    <row r="36" spans="1:11" ht="27" customHeight="1" x14ac:dyDescent="0.25">
      <c r="A36" s="61" t="s">
        <v>17</v>
      </c>
      <c r="B36" s="18" t="s">
        <v>127</v>
      </c>
      <c r="C36" s="209"/>
      <c r="D36" s="190"/>
      <c r="E36" s="209"/>
      <c r="F36" s="209"/>
      <c r="G36" s="212"/>
      <c r="H36" s="226"/>
      <c r="I36" s="209"/>
      <c r="J36" s="209"/>
      <c r="K36" s="209"/>
    </row>
    <row r="37" spans="1:11" ht="27" customHeight="1" x14ac:dyDescent="0.25">
      <c r="A37" s="61" t="s">
        <v>92</v>
      </c>
      <c r="B37" s="18" t="s">
        <v>128</v>
      </c>
      <c r="C37" s="209"/>
      <c r="D37" s="190"/>
      <c r="E37" s="209"/>
      <c r="F37" s="209"/>
      <c r="G37" s="212"/>
      <c r="H37" s="226"/>
      <c r="I37" s="209"/>
      <c r="J37" s="209"/>
      <c r="K37" s="209"/>
    </row>
    <row r="38" spans="1:11" ht="27" customHeight="1" x14ac:dyDescent="0.25">
      <c r="A38" s="61" t="s">
        <v>18</v>
      </c>
      <c r="B38" s="18" t="s">
        <v>129</v>
      </c>
      <c r="C38" s="209"/>
      <c r="D38" s="190"/>
      <c r="E38" s="209"/>
      <c r="F38" s="209"/>
      <c r="G38" s="212"/>
      <c r="H38" s="226"/>
      <c r="I38" s="209"/>
      <c r="J38" s="209"/>
      <c r="K38" s="209"/>
    </row>
    <row r="39" spans="1:11" ht="27" customHeight="1" x14ac:dyDescent="0.25">
      <c r="A39" s="61" t="s">
        <v>93</v>
      </c>
      <c r="B39" s="18" t="s">
        <v>130</v>
      </c>
      <c r="C39" s="209"/>
      <c r="D39" s="190"/>
      <c r="E39" s="209"/>
      <c r="F39" s="209"/>
      <c r="G39" s="212"/>
      <c r="H39" s="226"/>
      <c r="I39" s="209"/>
      <c r="J39" s="209"/>
      <c r="K39" s="209"/>
    </row>
    <row r="40" spans="1:11" ht="27" customHeight="1" x14ac:dyDescent="0.25">
      <c r="A40" s="61" t="s">
        <v>19</v>
      </c>
      <c r="B40" s="18" t="s">
        <v>131</v>
      </c>
      <c r="C40" s="209"/>
      <c r="D40" s="190"/>
      <c r="E40" s="209"/>
      <c r="F40" s="209"/>
      <c r="G40" s="212"/>
      <c r="H40" s="226"/>
      <c r="I40" s="209"/>
      <c r="J40" s="209"/>
      <c r="K40" s="209"/>
    </row>
    <row r="41" spans="1:11" ht="27" customHeight="1" x14ac:dyDescent="0.25">
      <c r="A41" s="61" t="s">
        <v>94</v>
      </c>
      <c r="B41" s="18" t="s">
        <v>132</v>
      </c>
      <c r="C41" s="209"/>
      <c r="D41" s="190"/>
      <c r="E41" s="209"/>
      <c r="F41" s="209"/>
      <c r="G41" s="212"/>
      <c r="H41" s="226"/>
      <c r="I41" s="209"/>
      <c r="J41" s="209"/>
      <c r="K41" s="209"/>
    </row>
    <row r="42" spans="1:11" ht="27" customHeight="1" x14ac:dyDescent="0.25">
      <c r="A42" s="61" t="s">
        <v>20</v>
      </c>
      <c r="B42" s="18" t="s">
        <v>133</v>
      </c>
      <c r="C42" s="209"/>
      <c r="D42" s="190"/>
      <c r="E42" s="209"/>
      <c r="F42" s="209"/>
      <c r="G42" s="212"/>
      <c r="H42" s="226"/>
      <c r="I42" s="209"/>
      <c r="J42" s="209"/>
      <c r="K42" s="209"/>
    </row>
    <row r="43" spans="1:11" ht="27" customHeight="1" x14ac:dyDescent="0.25">
      <c r="A43" s="61" t="s">
        <v>95</v>
      </c>
      <c r="B43" s="18" t="s">
        <v>134</v>
      </c>
      <c r="C43" s="210"/>
      <c r="D43" s="191"/>
      <c r="E43" s="210"/>
      <c r="F43" s="210"/>
      <c r="G43" s="213"/>
      <c r="H43" s="227"/>
      <c r="I43" s="210"/>
      <c r="J43" s="210"/>
      <c r="K43" s="210"/>
    </row>
    <row r="44" spans="1:11" ht="27" customHeight="1" x14ac:dyDescent="0.25">
      <c r="A44" s="62"/>
      <c r="B44" s="33" t="s">
        <v>30</v>
      </c>
      <c r="C44" s="105">
        <f>D44+H44</f>
        <v>99997.2</v>
      </c>
      <c r="D44" s="2">
        <f>E44+F44+G44</f>
        <v>99997.2</v>
      </c>
      <c r="E44" s="105">
        <v>0</v>
      </c>
      <c r="F44" s="17">
        <v>0</v>
      </c>
      <c r="G44" s="105">
        <v>99997.2</v>
      </c>
      <c r="H44" s="3">
        <v>0</v>
      </c>
      <c r="I44" s="105">
        <v>0</v>
      </c>
      <c r="J44" s="17">
        <v>0</v>
      </c>
      <c r="K44" s="105">
        <v>0</v>
      </c>
    </row>
    <row r="45" spans="1:11" ht="27" customHeight="1" x14ac:dyDescent="0.25">
      <c r="A45" s="62"/>
      <c r="B45" s="33" t="s">
        <v>71</v>
      </c>
      <c r="C45" s="105">
        <f>D45+H45</f>
        <v>8000</v>
      </c>
      <c r="D45" s="2">
        <f>E45+F45+G45</f>
        <v>8000</v>
      </c>
      <c r="E45" s="105">
        <v>0</v>
      </c>
      <c r="F45" s="17">
        <v>0</v>
      </c>
      <c r="G45" s="105">
        <v>8000</v>
      </c>
      <c r="H45" s="4">
        <f>I45+J45+K45</f>
        <v>0</v>
      </c>
      <c r="I45" s="105">
        <v>0</v>
      </c>
      <c r="J45" s="17">
        <v>0</v>
      </c>
      <c r="K45" s="105">
        <v>0</v>
      </c>
    </row>
    <row r="46" spans="1:11" ht="27" customHeight="1" x14ac:dyDescent="0.25">
      <c r="A46" s="62"/>
      <c r="B46" s="33" t="s">
        <v>34</v>
      </c>
      <c r="C46" s="4">
        <f>SUM(C32:C45)</f>
        <v>49777981.999500006</v>
      </c>
      <c r="D46" s="4">
        <f t="shared" ref="D46:K46" si="2">SUM(D32:D45)</f>
        <v>13720931.5995</v>
      </c>
      <c r="E46" s="4">
        <f t="shared" si="2"/>
        <v>13340542.305</v>
      </c>
      <c r="F46" s="4">
        <f t="shared" si="2"/>
        <v>272255.9645</v>
      </c>
      <c r="G46" s="4">
        <f t="shared" si="2"/>
        <v>108133.33</v>
      </c>
      <c r="H46" s="4">
        <f t="shared" si="2"/>
        <v>36057050.399999999</v>
      </c>
      <c r="I46" s="4">
        <f t="shared" si="2"/>
        <v>35335556.030000001</v>
      </c>
      <c r="J46" s="4">
        <f t="shared" si="2"/>
        <v>721133.8</v>
      </c>
      <c r="K46" s="4">
        <f t="shared" si="2"/>
        <v>360.57</v>
      </c>
    </row>
    <row r="47" spans="1:11" ht="27" customHeight="1" x14ac:dyDescent="0.25">
      <c r="A47" s="197" t="s">
        <v>37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9"/>
    </row>
    <row r="48" spans="1:11" ht="27" customHeight="1" x14ac:dyDescent="0.25">
      <c r="A48" s="41">
        <v>1</v>
      </c>
      <c r="B48" s="33" t="s">
        <v>38</v>
      </c>
      <c r="C48" s="208">
        <f>D48+H48</f>
        <v>39442840.395999998</v>
      </c>
      <c r="D48" s="208">
        <f>E48+F48+G48</f>
        <v>12248266.396000002</v>
      </c>
      <c r="E48" s="208">
        <v>12003181.026000001</v>
      </c>
      <c r="F48" s="208">
        <v>244962.88999999996</v>
      </c>
      <c r="G48" s="208">
        <v>122.48</v>
      </c>
      <c r="H48" s="208">
        <f>I48+J48+K48</f>
        <v>27194573.999999996</v>
      </c>
      <c r="I48" s="208">
        <v>26650416.019999996</v>
      </c>
      <c r="J48" s="208">
        <v>543886.03</v>
      </c>
      <c r="K48" s="208">
        <v>271.95</v>
      </c>
    </row>
    <row r="49" spans="1:11" ht="27" customHeight="1" x14ac:dyDescent="0.25">
      <c r="A49" s="41">
        <v>2</v>
      </c>
      <c r="B49" s="33" t="s">
        <v>39</v>
      </c>
      <c r="C49" s="209"/>
      <c r="D49" s="209"/>
      <c r="E49" s="209"/>
      <c r="F49" s="209"/>
      <c r="G49" s="209"/>
      <c r="H49" s="209"/>
      <c r="I49" s="209"/>
      <c r="J49" s="209"/>
      <c r="K49" s="209"/>
    </row>
    <row r="50" spans="1:11" ht="27" customHeight="1" x14ac:dyDescent="0.25">
      <c r="A50" s="41">
        <v>3</v>
      </c>
      <c r="B50" s="33" t="s">
        <v>40</v>
      </c>
      <c r="C50" s="209"/>
      <c r="D50" s="209"/>
      <c r="E50" s="209"/>
      <c r="F50" s="209"/>
      <c r="G50" s="209"/>
      <c r="H50" s="209"/>
      <c r="I50" s="209"/>
      <c r="J50" s="209"/>
      <c r="K50" s="209"/>
    </row>
    <row r="51" spans="1:11" ht="27" customHeight="1" x14ac:dyDescent="0.25">
      <c r="A51" s="41">
        <v>4</v>
      </c>
      <c r="B51" s="33" t="s">
        <v>41</v>
      </c>
      <c r="C51" s="209"/>
      <c r="D51" s="209"/>
      <c r="E51" s="209"/>
      <c r="F51" s="209"/>
      <c r="G51" s="209"/>
      <c r="H51" s="209"/>
      <c r="I51" s="209"/>
      <c r="J51" s="209"/>
      <c r="K51" s="209"/>
    </row>
    <row r="52" spans="1:11" ht="27" customHeight="1" x14ac:dyDescent="0.25">
      <c r="A52" s="41">
        <v>5</v>
      </c>
      <c r="B52" s="33" t="s">
        <v>42</v>
      </c>
      <c r="C52" s="209"/>
      <c r="D52" s="209"/>
      <c r="E52" s="209"/>
      <c r="F52" s="209"/>
      <c r="G52" s="209"/>
      <c r="H52" s="209"/>
      <c r="I52" s="209"/>
      <c r="J52" s="209"/>
      <c r="K52" s="209"/>
    </row>
    <row r="53" spans="1:11" ht="27" customHeight="1" x14ac:dyDescent="0.25">
      <c r="A53" s="41">
        <v>6</v>
      </c>
      <c r="B53" s="33" t="s">
        <v>43</v>
      </c>
      <c r="C53" s="209"/>
      <c r="D53" s="209"/>
      <c r="E53" s="209"/>
      <c r="F53" s="209"/>
      <c r="G53" s="209"/>
      <c r="H53" s="209"/>
      <c r="I53" s="209"/>
      <c r="J53" s="209"/>
      <c r="K53" s="209"/>
    </row>
    <row r="54" spans="1:11" ht="27" customHeight="1" x14ac:dyDescent="0.25">
      <c r="A54" s="41">
        <v>7</v>
      </c>
      <c r="B54" s="33" t="s">
        <v>44</v>
      </c>
      <c r="C54" s="209"/>
      <c r="D54" s="209"/>
      <c r="E54" s="209"/>
      <c r="F54" s="209"/>
      <c r="G54" s="209"/>
      <c r="H54" s="209"/>
      <c r="I54" s="209"/>
      <c r="J54" s="209"/>
      <c r="K54" s="209"/>
    </row>
    <row r="55" spans="1:11" ht="27" customHeight="1" x14ac:dyDescent="0.25">
      <c r="A55" s="41">
        <v>8</v>
      </c>
      <c r="B55" s="33" t="s">
        <v>45</v>
      </c>
      <c r="C55" s="209"/>
      <c r="D55" s="209"/>
      <c r="E55" s="209"/>
      <c r="F55" s="209"/>
      <c r="G55" s="209"/>
      <c r="H55" s="209"/>
      <c r="I55" s="209"/>
      <c r="J55" s="209"/>
      <c r="K55" s="209"/>
    </row>
    <row r="56" spans="1:11" ht="27" customHeight="1" x14ac:dyDescent="0.25">
      <c r="A56" s="41">
        <v>9</v>
      </c>
      <c r="B56" s="33" t="s">
        <v>46</v>
      </c>
      <c r="C56" s="209"/>
      <c r="D56" s="209"/>
      <c r="E56" s="209"/>
      <c r="F56" s="209"/>
      <c r="G56" s="209"/>
      <c r="H56" s="209"/>
      <c r="I56" s="209"/>
      <c r="J56" s="209"/>
      <c r="K56" s="209"/>
    </row>
    <row r="57" spans="1:11" ht="27" customHeight="1" x14ac:dyDescent="0.25">
      <c r="A57" s="41">
        <v>10</v>
      </c>
      <c r="B57" s="33" t="s">
        <v>47</v>
      </c>
      <c r="C57" s="209"/>
      <c r="D57" s="209"/>
      <c r="E57" s="209"/>
      <c r="F57" s="209"/>
      <c r="G57" s="209"/>
      <c r="H57" s="209"/>
      <c r="I57" s="209"/>
      <c r="J57" s="209"/>
      <c r="K57" s="209"/>
    </row>
    <row r="58" spans="1:11" ht="27" customHeight="1" x14ac:dyDescent="0.25">
      <c r="A58" s="41">
        <v>11</v>
      </c>
      <c r="B58" s="33" t="s">
        <v>48</v>
      </c>
      <c r="C58" s="209"/>
      <c r="D58" s="209"/>
      <c r="E58" s="209"/>
      <c r="F58" s="209"/>
      <c r="G58" s="209"/>
      <c r="H58" s="209"/>
      <c r="I58" s="209"/>
      <c r="J58" s="209"/>
      <c r="K58" s="209"/>
    </row>
    <row r="59" spans="1:11" ht="27" customHeight="1" x14ac:dyDescent="0.25">
      <c r="A59" s="41">
        <v>12</v>
      </c>
      <c r="B59" s="33" t="s">
        <v>49</v>
      </c>
      <c r="C59" s="209"/>
      <c r="D59" s="209"/>
      <c r="E59" s="209"/>
      <c r="F59" s="209"/>
      <c r="G59" s="209"/>
      <c r="H59" s="209"/>
      <c r="I59" s="209"/>
      <c r="J59" s="209"/>
      <c r="K59" s="209"/>
    </row>
    <row r="60" spans="1:11" ht="27" customHeight="1" x14ac:dyDescent="0.25">
      <c r="A60" s="41">
        <v>13</v>
      </c>
      <c r="B60" s="33" t="s">
        <v>50</v>
      </c>
      <c r="C60" s="209"/>
      <c r="D60" s="209"/>
      <c r="E60" s="209"/>
      <c r="F60" s="209"/>
      <c r="G60" s="209"/>
      <c r="H60" s="209"/>
      <c r="I60" s="209"/>
      <c r="J60" s="209"/>
      <c r="K60" s="209"/>
    </row>
    <row r="61" spans="1:11" ht="27" customHeight="1" x14ac:dyDescent="0.25">
      <c r="A61" s="41">
        <v>14</v>
      </c>
      <c r="B61" s="33" t="s">
        <v>51</v>
      </c>
      <c r="C61" s="209"/>
      <c r="D61" s="209"/>
      <c r="E61" s="209"/>
      <c r="F61" s="209"/>
      <c r="G61" s="209"/>
      <c r="H61" s="209"/>
      <c r="I61" s="209"/>
      <c r="J61" s="209"/>
      <c r="K61" s="209"/>
    </row>
    <row r="62" spans="1:11" ht="27" customHeight="1" x14ac:dyDescent="0.25">
      <c r="A62" s="41">
        <v>15</v>
      </c>
      <c r="B62" s="33" t="s">
        <v>52</v>
      </c>
      <c r="C62" s="210"/>
      <c r="D62" s="210"/>
      <c r="E62" s="210"/>
      <c r="F62" s="210"/>
      <c r="G62" s="210"/>
      <c r="H62" s="210"/>
      <c r="I62" s="210"/>
      <c r="J62" s="210"/>
      <c r="K62" s="210"/>
    </row>
    <row r="63" spans="1:11" ht="27" customHeight="1" x14ac:dyDescent="0.25">
      <c r="A63" s="42"/>
      <c r="B63" s="33" t="s">
        <v>30</v>
      </c>
      <c r="C63" s="105">
        <f>D63+H63</f>
        <v>87909.52</v>
      </c>
      <c r="D63" s="17">
        <f>E63+F63+G63</f>
        <v>87909.52</v>
      </c>
      <c r="E63" s="105">
        <v>0</v>
      </c>
      <c r="F63" s="17">
        <v>0</v>
      </c>
      <c r="G63" s="105">
        <v>87909.52</v>
      </c>
      <c r="H63" s="17">
        <f>I63+J63+K63</f>
        <v>0</v>
      </c>
      <c r="I63" s="105">
        <v>0</v>
      </c>
      <c r="J63" s="17">
        <v>0</v>
      </c>
      <c r="K63" s="105">
        <v>0</v>
      </c>
    </row>
    <row r="64" spans="1:11" ht="27" customHeight="1" x14ac:dyDescent="0.25">
      <c r="A64" s="42"/>
      <c r="B64" s="33" t="s">
        <v>53</v>
      </c>
      <c r="C64" s="105">
        <f>SUM(C48:C63)</f>
        <v>39530749.916000001</v>
      </c>
      <c r="D64" s="105">
        <f t="shared" ref="D64:K64" si="3">SUM(D48:D63)</f>
        <v>12336175.916000001</v>
      </c>
      <c r="E64" s="105">
        <f t="shared" si="3"/>
        <v>12003181.026000001</v>
      </c>
      <c r="F64" s="105">
        <f t="shared" si="3"/>
        <v>244962.88999999996</v>
      </c>
      <c r="G64" s="105">
        <f t="shared" si="3"/>
        <v>88032</v>
      </c>
      <c r="H64" s="105">
        <f t="shared" si="3"/>
        <v>27194573.999999996</v>
      </c>
      <c r="I64" s="105">
        <f t="shared" si="3"/>
        <v>26650416.019999996</v>
      </c>
      <c r="J64" s="105">
        <f t="shared" si="3"/>
        <v>543886.03</v>
      </c>
      <c r="K64" s="105">
        <f t="shared" si="3"/>
        <v>271.95</v>
      </c>
    </row>
    <row r="65" spans="1:11" ht="27" customHeight="1" x14ac:dyDescent="0.25">
      <c r="A65" s="197" t="s">
        <v>54</v>
      </c>
      <c r="B65" s="198"/>
      <c r="C65" s="198"/>
      <c r="D65" s="198"/>
      <c r="E65" s="198"/>
      <c r="F65" s="198"/>
      <c r="G65" s="198"/>
      <c r="H65" s="198"/>
      <c r="I65" s="198"/>
      <c r="J65" s="198"/>
      <c r="K65" s="199"/>
    </row>
    <row r="66" spans="1:11" ht="27" customHeight="1" x14ac:dyDescent="0.25">
      <c r="A66" s="41">
        <v>1</v>
      </c>
      <c r="B66" s="64" t="s">
        <v>55</v>
      </c>
      <c r="C66" s="208">
        <f>D66+H66</f>
        <v>32214722.399999991</v>
      </c>
      <c r="D66" s="208">
        <f>E66+F66+G66</f>
        <v>8674604.4000000004</v>
      </c>
      <c r="E66" s="208">
        <v>8501027.3000000007</v>
      </c>
      <c r="F66" s="208">
        <v>173490.34999999998</v>
      </c>
      <c r="G66" s="208">
        <v>86.75</v>
      </c>
      <c r="H66" s="208">
        <f>I66+J66+K66</f>
        <v>23540117.999999993</v>
      </c>
      <c r="I66" s="208">
        <v>23069084.949999996</v>
      </c>
      <c r="J66" s="208">
        <v>470797.65</v>
      </c>
      <c r="K66" s="208">
        <v>235.4</v>
      </c>
    </row>
    <row r="67" spans="1:11" ht="27" customHeight="1" x14ac:dyDescent="0.25">
      <c r="A67" s="41">
        <v>2</v>
      </c>
      <c r="B67" s="64" t="s">
        <v>56</v>
      </c>
      <c r="C67" s="209"/>
      <c r="D67" s="209"/>
      <c r="E67" s="209"/>
      <c r="F67" s="209"/>
      <c r="G67" s="209"/>
      <c r="H67" s="209"/>
      <c r="I67" s="209"/>
      <c r="J67" s="209"/>
      <c r="K67" s="209"/>
    </row>
    <row r="68" spans="1:11" ht="27" customHeight="1" x14ac:dyDescent="0.25">
      <c r="A68" s="41">
        <v>3</v>
      </c>
      <c r="B68" s="64" t="s">
        <v>57</v>
      </c>
      <c r="C68" s="209"/>
      <c r="D68" s="209"/>
      <c r="E68" s="209"/>
      <c r="F68" s="209"/>
      <c r="G68" s="209"/>
      <c r="H68" s="209"/>
      <c r="I68" s="209"/>
      <c r="J68" s="209"/>
      <c r="K68" s="209"/>
    </row>
    <row r="69" spans="1:11" ht="27" customHeight="1" x14ac:dyDescent="0.25">
      <c r="A69" s="41">
        <v>4</v>
      </c>
      <c r="B69" s="64" t="s">
        <v>58</v>
      </c>
      <c r="C69" s="209"/>
      <c r="D69" s="209"/>
      <c r="E69" s="209"/>
      <c r="F69" s="209"/>
      <c r="G69" s="209"/>
      <c r="H69" s="209"/>
      <c r="I69" s="209"/>
      <c r="J69" s="209"/>
      <c r="K69" s="209"/>
    </row>
    <row r="70" spans="1:11" ht="27" customHeight="1" x14ac:dyDescent="0.25">
      <c r="A70" s="41">
        <v>5</v>
      </c>
      <c r="B70" s="64" t="s">
        <v>59</v>
      </c>
      <c r="C70" s="209"/>
      <c r="D70" s="209"/>
      <c r="E70" s="209"/>
      <c r="F70" s="209"/>
      <c r="G70" s="209"/>
      <c r="H70" s="209"/>
      <c r="I70" s="209"/>
      <c r="J70" s="209"/>
      <c r="K70" s="209"/>
    </row>
    <row r="71" spans="1:11" ht="27" customHeight="1" x14ac:dyDescent="0.25">
      <c r="A71" s="41">
        <v>6</v>
      </c>
      <c r="B71" s="64" t="s">
        <v>60</v>
      </c>
      <c r="C71" s="209"/>
      <c r="D71" s="209"/>
      <c r="E71" s="209"/>
      <c r="F71" s="209"/>
      <c r="G71" s="209"/>
      <c r="H71" s="209"/>
      <c r="I71" s="209"/>
      <c r="J71" s="209"/>
      <c r="K71" s="209"/>
    </row>
    <row r="72" spans="1:11" ht="27" customHeight="1" x14ac:dyDescent="0.25">
      <c r="A72" s="41">
        <v>7</v>
      </c>
      <c r="B72" s="64" t="s">
        <v>61</v>
      </c>
      <c r="C72" s="209"/>
      <c r="D72" s="209"/>
      <c r="E72" s="209"/>
      <c r="F72" s="209"/>
      <c r="G72" s="209"/>
      <c r="H72" s="209"/>
      <c r="I72" s="209"/>
      <c r="J72" s="209"/>
      <c r="K72" s="209"/>
    </row>
    <row r="73" spans="1:11" ht="27" customHeight="1" x14ac:dyDescent="0.25">
      <c r="A73" s="41">
        <v>8</v>
      </c>
      <c r="B73" s="64" t="s">
        <v>62</v>
      </c>
      <c r="C73" s="209"/>
      <c r="D73" s="209"/>
      <c r="E73" s="209"/>
      <c r="F73" s="209"/>
      <c r="G73" s="209"/>
      <c r="H73" s="209"/>
      <c r="I73" s="209"/>
      <c r="J73" s="209"/>
      <c r="K73" s="209"/>
    </row>
    <row r="74" spans="1:11" ht="27" customHeight="1" x14ac:dyDescent="0.25">
      <c r="A74" s="41">
        <v>9</v>
      </c>
      <c r="B74" s="64" t="s">
        <v>63</v>
      </c>
      <c r="C74" s="209"/>
      <c r="D74" s="209"/>
      <c r="E74" s="209"/>
      <c r="F74" s="209"/>
      <c r="G74" s="209"/>
      <c r="H74" s="209"/>
      <c r="I74" s="209"/>
      <c r="J74" s="209"/>
      <c r="K74" s="209"/>
    </row>
    <row r="75" spans="1:11" ht="27" customHeight="1" x14ac:dyDescent="0.25">
      <c r="A75" s="41">
        <v>10</v>
      </c>
      <c r="B75" s="64" t="s">
        <v>64</v>
      </c>
      <c r="C75" s="209"/>
      <c r="D75" s="209"/>
      <c r="E75" s="209"/>
      <c r="F75" s="209"/>
      <c r="G75" s="209"/>
      <c r="H75" s="209"/>
      <c r="I75" s="209"/>
      <c r="J75" s="209"/>
      <c r="K75" s="209"/>
    </row>
    <row r="76" spans="1:11" ht="27" customHeight="1" x14ac:dyDescent="0.25">
      <c r="A76" s="41">
        <v>11</v>
      </c>
      <c r="B76" s="64" t="s">
        <v>65</v>
      </c>
      <c r="C76" s="209"/>
      <c r="D76" s="209"/>
      <c r="E76" s="209"/>
      <c r="F76" s="209"/>
      <c r="G76" s="209"/>
      <c r="H76" s="209"/>
      <c r="I76" s="209"/>
      <c r="J76" s="209"/>
      <c r="K76" s="209"/>
    </row>
    <row r="77" spans="1:11" ht="27" customHeight="1" x14ac:dyDescent="0.25">
      <c r="A77" s="41">
        <v>12</v>
      </c>
      <c r="B77" s="64" t="s">
        <v>66</v>
      </c>
      <c r="C77" s="209"/>
      <c r="D77" s="209"/>
      <c r="E77" s="209"/>
      <c r="F77" s="209"/>
      <c r="G77" s="209"/>
      <c r="H77" s="209"/>
      <c r="I77" s="209"/>
      <c r="J77" s="209"/>
      <c r="K77" s="209"/>
    </row>
    <row r="78" spans="1:11" ht="27" customHeight="1" x14ac:dyDescent="0.25">
      <c r="A78" s="41">
        <v>13</v>
      </c>
      <c r="B78" s="64" t="s">
        <v>67</v>
      </c>
      <c r="C78" s="209"/>
      <c r="D78" s="209"/>
      <c r="E78" s="209"/>
      <c r="F78" s="209"/>
      <c r="G78" s="209"/>
      <c r="H78" s="209"/>
      <c r="I78" s="209"/>
      <c r="J78" s="209"/>
      <c r="K78" s="209"/>
    </row>
    <row r="79" spans="1:11" ht="27" customHeight="1" x14ac:dyDescent="0.25">
      <c r="A79" s="41">
        <v>14</v>
      </c>
      <c r="B79" s="64" t="s">
        <v>68</v>
      </c>
      <c r="C79" s="209"/>
      <c r="D79" s="209"/>
      <c r="E79" s="209"/>
      <c r="F79" s="209"/>
      <c r="G79" s="209"/>
      <c r="H79" s="209"/>
      <c r="I79" s="209"/>
      <c r="J79" s="209"/>
      <c r="K79" s="209"/>
    </row>
    <row r="80" spans="1:11" ht="27" customHeight="1" x14ac:dyDescent="0.25">
      <c r="A80" s="41">
        <v>15</v>
      </c>
      <c r="B80" s="64" t="s">
        <v>69</v>
      </c>
      <c r="C80" s="210"/>
      <c r="D80" s="210"/>
      <c r="E80" s="210"/>
      <c r="F80" s="210"/>
      <c r="G80" s="210"/>
      <c r="H80" s="210"/>
      <c r="I80" s="210"/>
      <c r="J80" s="210"/>
      <c r="K80" s="210"/>
    </row>
    <row r="81" spans="1:11" ht="27" customHeight="1" x14ac:dyDescent="0.25">
      <c r="A81" s="42"/>
      <c r="B81" s="33" t="s">
        <v>30</v>
      </c>
      <c r="C81" s="105">
        <f>D81+H81</f>
        <v>65244.82</v>
      </c>
      <c r="D81" s="17">
        <f t="shared" ref="D81:D82" si="4">E81+F81+G81</f>
        <v>65244.82</v>
      </c>
      <c r="E81" s="105">
        <v>0</v>
      </c>
      <c r="F81" s="17">
        <v>0</v>
      </c>
      <c r="G81" s="105">
        <v>65244.82</v>
      </c>
      <c r="H81" s="17">
        <f t="shared" ref="H81:H82" si="5">I81+J81+K81</f>
        <v>0</v>
      </c>
      <c r="I81" s="105">
        <v>0</v>
      </c>
      <c r="J81" s="17">
        <v>0</v>
      </c>
      <c r="K81" s="105">
        <v>0</v>
      </c>
    </row>
    <row r="82" spans="1:11" ht="27" customHeight="1" x14ac:dyDescent="0.25">
      <c r="A82" s="42"/>
      <c r="B82" s="33" t="s">
        <v>71</v>
      </c>
      <c r="C82" s="105">
        <f>D82+H82</f>
        <v>18000</v>
      </c>
      <c r="D82" s="17">
        <f t="shared" si="4"/>
        <v>18000</v>
      </c>
      <c r="E82" s="105">
        <v>0</v>
      </c>
      <c r="F82" s="17">
        <v>0</v>
      </c>
      <c r="G82" s="105">
        <v>18000</v>
      </c>
      <c r="H82" s="17">
        <f t="shared" si="5"/>
        <v>0</v>
      </c>
      <c r="I82" s="105">
        <v>0</v>
      </c>
      <c r="J82" s="17">
        <v>0</v>
      </c>
      <c r="K82" s="105">
        <v>0</v>
      </c>
    </row>
    <row r="83" spans="1:11" ht="27" customHeight="1" x14ac:dyDescent="0.25">
      <c r="A83" s="42"/>
      <c r="B83" s="33" t="s">
        <v>70</v>
      </c>
      <c r="C83" s="105">
        <f>SUM(C66:C82)</f>
        <v>32297967.219999991</v>
      </c>
      <c r="D83" s="105">
        <f t="shared" ref="D83:K83" si="6">SUM(D66:D82)</f>
        <v>8757849.2200000007</v>
      </c>
      <c r="E83" s="105">
        <f t="shared" si="6"/>
        <v>8501027.3000000007</v>
      </c>
      <c r="F83" s="105">
        <f t="shared" si="6"/>
        <v>173490.34999999998</v>
      </c>
      <c r="G83" s="105">
        <f>SUM(G66:G82)</f>
        <v>83331.570000000007</v>
      </c>
      <c r="H83" s="105">
        <f t="shared" si="6"/>
        <v>23540117.999999993</v>
      </c>
      <c r="I83" s="105">
        <f t="shared" si="6"/>
        <v>23069084.949999996</v>
      </c>
      <c r="J83" s="105">
        <f t="shared" si="6"/>
        <v>470797.65</v>
      </c>
      <c r="K83" s="105">
        <f t="shared" si="6"/>
        <v>235.4</v>
      </c>
    </row>
    <row r="84" spans="1:11" ht="27" customHeight="1" x14ac:dyDescent="0.25">
      <c r="A84" s="197" t="s">
        <v>72</v>
      </c>
      <c r="B84" s="198"/>
      <c r="C84" s="198"/>
      <c r="D84" s="198"/>
      <c r="E84" s="198"/>
      <c r="F84" s="198"/>
      <c r="G84" s="198"/>
      <c r="H84" s="198"/>
      <c r="I84" s="198"/>
      <c r="J84" s="198"/>
      <c r="K84" s="199"/>
    </row>
    <row r="85" spans="1:11" ht="27" customHeight="1" x14ac:dyDescent="0.25">
      <c r="A85" s="69">
        <v>1</v>
      </c>
      <c r="B85" s="28" t="s">
        <v>137</v>
      </c>
      <c r="C85" s="189">
        <v>37492075.200000003</v>
      </c>
      <c r="D85" s="189">
        <v>10557039.599999998</v>
      </c>
      <c r="E85" s="189">
        <v>10345795.35</v>
      </c>
      <c r="F85" s="189">
        <v>211138.68</v>
      </c>
      <c r="G85" s="189">
        <v>105.57</v>
      </c>
      <c r="H85" s="189">
        <v>26935035.599999998</v>
      </c>
      <c r="I85" s="189">
        <v>26396070.920000002</v>
      </c>
      <c r="J85" s="189">
        <v>538695.32999999996</v>
      </c>
      <c r="K85" s="189">
        <v>269.35000000000002</v>
      </c>
    </row>
    <row r="86" spans="1:11" ht="27" customHeight="1" x14ac:dyDescent="0.25">
      <c r="A86" s="69">
        <v>2</v>
      </c>
      <c r="B86" s="28" t="s">
        <v>138</v>
      </c>
      <c r="C86" s="190"/>
      <c r="D86" s="190"/>
      <c r="E86" s="190"/>
      <c r="F86" s="190"/>
      <c r="G86" s="190"/>
      <c r="H86" s="190"/>
      <c r="I86" s="190"/>
      <c r="J86" s="190"/>
      <c r="K86" s="190"/>
    </row>
    <row r="87" spans="1:11" ht="27" customHeight="1" x14ac:dyDescent="0.25">
      <c r="A87" s="69">
        <v>3</v>
      </c>
      <c r="B87" s="28" t="s">
        <v>139</v>
      </c>
      <c r="C87" s="190"/>
      <c r="D87" s="190"/>
      <c r="E87" s="190"/>
      <c r="F87" s="190"/>
      <c r="G87" s="190"/>
      <c r="H87" s="190"/>
      <c r="I87" s="190"/>
      <c r="J87" s="190"/>
      <c r="K87" s="190"/>
    </row>
    <row r="88" spans="1:11" ht="27" customHeight="1" x14ac:dyDescent="0.25">
      <c r="A88" s="69">
        <v>4</v>
      </c>
      <c r="B88" s="28" t="s">
        <v>140</v>
      </c>
      <c r="C88" s="190"/>
      <c r="D88" s="190"/>
      <c r="E88" s="190"/>
      <c r="F88" s="190"/>
      <c r="G88" s="190"/>
      <c r="H88" s="190"/>
      <c r="I88" s="190"/>
      <c r="J88" s="190"/>
      <c r="K88" s="190"/>
    </row>
    <row r="89" spans="1:11" ht="27" customHeight="1" x14ac:dyDescent="0.25">
      <c r="A89" s="69">
        <v>5</v>
      </c>
      <c r="B89" s="28" t="s">
        <v>141</v>
      </c>
      <c r="C89" s="190"/>
      <c r="D89" s="190"/>
      <c r="E89" s="190"/>
      <c r="F89" s="190"/>
      <c r="G89" s="190"/>
      <c r="H89" s="190"/>
      <c r="I89" s="190"/>
      <c r="J89" s="190"/>
      <c r="K89" s="190"/>
    </row>
    <row r="90" spans="1:11" ht="27" customHeight="1" x14ac:dyDescent="0.25">
      <c r="A90" s="69">
        <v>6</v>
      </c>
      <c r="B90" s="28" t="s">
        <v>142</v>
      </c>
      <c r="C90" s="190"/>
      <c r="D90" s="190"/>
      <c r="E90" s="190"/>
      <c r="F90" s="190"/>
      <c r="G90" s="190"/>
      <c r="H90" s="190"/>
      <c r="I90" s="190"/>
      <c r="J90" s="190"/>
      <c r="K90" s="190"/>
    </row>
    <row r="91" spans="1:11" ht="27" customHeight="1" x14ac:dyDescent="0.25">
      <c r="A91" s="69">
        <v>7</v>
      </c>
      <c r="B91" s="28" t="s">
        <v>143</v>
      </c>
      <c r="C91" s="190"/>
      <c r="D91" s="190"/>
      <c r="E91" s="190"/>
      <c r="F91" s="190"/>
      <c r="G91" s="190"/>
      <c r="H91" s="190"/>
      <c r="I91" s="190"/>
      <c r="J91" s="190"/>
      <c r="K91" s="190"/>
    </row>
    <row r="92" spans="1:11" ht="27" customHeight="1" x14ac:dyDescent="0.25">
      <c r="A92" s="69">
        <v>8</v>
      </c>
      <c r="B92" s="28" t="s">
        <v>144</v>
      </c>
      <c r="C92" s="190"/>
      <c r="D92" s="190"/>
      <c r="E92" s="190"/>
      <c r="F92" s="190"/>
      <c r="G92" s="190"/>
      <c r="H92" s="190"/>
      <c r="I92" s="190"/>
      <c r="J92" s="190"/>
      <c r="K92" s="190"/>
    </row>
    <row r="93" spans="1:11" ht="27" customHeight="1" x14ac:dyDescent="0.25">
      <c r="A93" s="69">
        <v>9</v>
      </c>
      <c r="B93" s="28" t="s">
        <v>145</v>
      </c>
      <c r="C93" s="190"/>
      <c r="D93" s="190"/>
      <c r="E93" s="190"/>
      <c r="F93" s="190"/>
      <c r="G93" s="190"/>
      <c r="H93" s="190"/>
      <c r="I93" s="190"/>
      <c r="J93" s="190"/>
      <c r="K93" s="190"/>
    </row>
    <row r="94" spans="1:11" ht="27" customHeight="1" x14ac:dyDescent="0.25">
      <c r="A94" s="69">
        <v>10</v>
      </c>
      <c r="B94" s="28" t="s">
        <v>146</v>
      </c>
      <c r="C94" s="190"/>
      <c r="D94" s="190"/>
      <c r="E94" s="190"/>
      <c r="F94" s="190"/>
      <c r="G94" s="190"/>
      <c r="H94" s="190"/>
      <c r="I94" s="190"/>
      <c r="J94" s="190"/>
      <c r="K94" s="190"/>
    </row>
    <row r="95" spans="1:11" ht="27" customHeight="1" x14ac:dyDescent="0.25">
      <c r="A95" s="69">
        <v>11</v>
      </c>
      <c r="B95" s="28" t="s">
        <v>147</v>
      </c>
      <c r="C95" s="190"/>
      <c r="D95" s="190"/>
      <c r="E95" s="190"/>
      <c r="F95" s="190"/>
      <c r="G95" s="190"/>
      <c r="H95" s="190"/>
      <c r="I95" s="190"/>
      <c r="J95" s="190"/>
      <c r="K95" s="190"/>
    </row>
    <row r="96" spans="1:11" ht="27" customHeight="1" x14ac:dyDescent="0.25">
      <c r="A96" s="69">
        <v>12</v>
      </c>
      <c r="B96" s="28" t="s">
        <v>148</v>
      </c>
      <c r="C96" s="190"/>
      <c r="D96" s="190"/>
      <c r="E96" s="190"/>
      <c r="F96" s="190"/>
      <c r="G96" s="190"/>
      <c r="H96" s="190"/>
      <c r="I96" s="190"/>
      <c r="J96" s="190"/>
      <c r="K96" s="190"/>
    </row>
    <row r="97" spans="1:11" ht="27" customHeight="1" x14ac:dyDescent="0.25">
      <c r="A97" s="69">
        <v>13</v>
      </c>
      <c r="B97" s="28" t="s">
        <v>149</v>
      </c>
      <c r="C97" s="190"/>
      <c r="D97" s="190"/>
      <c r="E97" s="190"/>
      <c r="F97" s="190"/>
      <c r="G97" s="190"/>
      <c r="H97" s="190"/>
      <c r="I97" s="190"/>
      <c r="J97" s="190"/>
      <c r="K97" s="190"/>
    </row>
    <row r="98" spans="1:11" ht="27" customHeight="1" x14ac:dyDescent="0.25">
      <c r="A98" s="69">
        <v>14</v>
      </c>
      <c r="B98" s="28" t="s">
        <v>150</v>
      </c>
      <c r="C98" s="190"/>
      <c r="D98" s="190"/>
      <c r="E98" s="190"/>
      <c r="F98" s="190"/>
      <c r="G98" s="190"/>
      <c r="H98" s="190"/>
      <c r="I98" s="190"/>
      <c r="J98" s="190"/>
      <c r="K98" s="190"/>
    </row>
    <row r="99" spans="1:11" ht="27" customHeight="1" x14ac:dyDescent="0.25">
      <c r="A99" s="69">
        <v>15</v>
      </c>
      <c r="B99" s="28" t="s">
        <v>151</v>
      </c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ht="27" customHeight="1" x14ac:dyDescent="0.25">
      <c r="A100" s="2"/>
      <c r="B100" s="33" t="s">
        <v>30</v>
      </c>
      <c r="C100" s="106">
        <f t="shared" ref="C100" si="7">D100+H100</f>
        <v>73500</v>
      </c>
      <c r="D100" s="2">
        <f t="shared" ref="D100" si="8">E100+F100+G100</f>
        <v>73500</v>
      </c>
      <c r="E100" s="105">
        <v>0</v>
      </c>
      <c r="F100" s="105">
        <v>0</v>
      </c>
      <c r="G100" s="105">
        <v>73500</v>
      </c>
      <c r="H100" s="3">
        <f t="shared" ref="H100" si="9">I100+J100+K100</f>
        <v>0</v>
      </c>
      <c r="I100" s="105">
        <v>0</v>
      </c>
      <c r="J100" s="105">
        <v>0</v>
      </c>
      <c r="K100" s="105">
        <v>0</v>
      </c>
    </row>
    <row r="101" spans="1:11" ht="27" customHeight="1" x14ac:dyDescent="0.25">
      <c r="A101" s="2"/>
      <c r="B101" s="33" t="s">
        <v>71</v>
      </c>
      <c r="C101" s="106">
        <f>D101+H101</f>
        <v>10000</v>
      </c>
      <c r="D101" s="106">
        <f>E101+F101+G101</f>
        <v>10000</v>
      </c>
      <c r="E101" s="105">
        <v>0</v>
      </c>
      <c r="F101" s="105">
        <v>0</v>
      </c>
      <c r="G101" s="105">
        <v>10000</v>
      </c>
      <c r="H101" s="105">
        <f>I101+J101+K101</f>
        <v>0</v>
      </c>
      <c r="I101" s="105">
        <v>0</v>
      </c>
      <c r="J101" s="105">
        <v>0</v>
      </c>
      <c r="K101" s="105">
        <v>0</v>
      </c>
    </row>
    <row r="102" spans="1:11" ht="27" customHeight="1" x14ac:dyDescent="0.25">
      <c r="A102" s="2"/>
      <c r="B102" s="33" t="s">
        <v>73</v>
      </c>
      <c r="C102" s="106">
        <f>SUM(C85:C101)</f>
        <v>37575575.200000003</v>
      </c>
      <c r="D102" s="106">
        <f t="shared" ref="D102:K102" si="10">SUM(D85:D101)</f>
        <v>10640539.599999998</v>
      </c>
      <c r="E102" s="106">
        <f t="shared" si="10"/>
        <v>10345795.35</v>
      </c>
      <c r="F102" s="106">
        <f t="shared" si="10"/>
        <v>211138.68</v>
      </c>
      <c r="G102" s="106">
        <f t="shared" si="10"/>
        <v>83605.570000000007</v>
      </c>
      <c r="H102" s="106">
        <f t="shared" si="10"/>
        <v>26935035.599999998</v>
      </c>
      <c r="I102" s="106">
        <f t="shared" si="10"/>
        <v>26396070.920000002</v>
      </c>
      <c r="J102" s="106">
        <f t="shared" si="10"/>
        <v>538695.32999999996</v>
      </c>
      <c r="K102" s="106">
        <f t="shared" si="10"/>
        <v>269.35000000000002</v>
      </c>
    </row>
    <row r="103" spans="1:11" ht="27" customHeight="1" x14ac:dyDescent="0.25">
      <c r="A103" s="200" t="s">
        <v>82</v>
      </c>
      <c r="B103" s="200"/>
      <c r="C103" s="200"/>
      <c r="D103" s="200"/>
      <c r="E103" s="200"/>
      <c r="F103" s="200"/>
      <c r="G103" s="200"/>
      <c r="H103" s="200"/>
      <c r="I103" s="200"/>
      <c r="J103" s="200"/>
      <c r="K103" s="200"/>
    </row>
    <row r="104" spans="1:11" s="30" customFormat="1" ht="27" customHeight="1" x14ac:dyDescent="0.25">
      <c r="A104" s="43">
        <v>1</v>
      </c>
      <c r="B104" s="28" t="s">
        <v>74</v>
      </c>
      <c r="C104" s="189">
        <f>D104+H104</f>
        <v>30490485.599999998</v>
      </c>
      <c r="D104" s="189">
        <f>E104+F104+G104</f>
        <v>8165719.2000000002</v>
      </c>
      <c r="E104" s="189">
        <v>8002324.79</v>
      </c>
      <c r="F104" s="189">
        <v>163312.75</v>
      </c>
      <c r="G104" s="189">
        <v>81.66</v>
      </c>
      <c r="H104" s="189">
        <v>22324766.399999999</v>
      </c>
      <c r="I104" s="189">
        <v>21878052.289999999</v>
      </c>
      <c r="J104" s="189">
        <v>446490.86</v>
      </c>
      <c r="K104" s="189">
        <v>223.25</v>
      </c>
    </row>
    <row r="105" spans="1:11" s="30" customFormat="1" ht="27" customHeight="1" x14ac:dyDescent="0.25">
      <c r="A105" s="43">
        <v>2</v>
      </c>
      <c r="B105" s="28" t="s">
        <v>75</v>
      </c>
      <c r="C105" s="190"/>
      <c r="D105" s="190"/>
      <c r="E105" s="190"/>
      <c r="F105" s="190"/>
      <c r="G105" s="190"/>
      <c r="H105" s="190"/>
      <c r="I105" s="190"/>
      <c r="J105" s="190"/>
      <c r="K105" s="190"/>
    </row>
    <row r="106" spans="1:11" s="30" customFormat="1" ht="27" customHeight="1" x14ac:dyDescent="0.25">
      <c r="A106" s="43">
        <v>3</v>
      </c>
      <c r="B106" s="28" t="s">
        <v>76</v>
      </c>
      <c r="C106" s="190"/>
      <c r="D106" s="190"/>
      <c r="E106" s="190"/>
      <c r="F106" s="190"/>
      <c r="G106" s="190"/>
      <c r="H106" s="190"/>
      <c r="I106" s="190"/>
      <c r="J106" s="190"/>
      <c r="K106" s="190"/>
    </row>
    <row r="107" spans="1:11" s="30" customFormat="1" ht="27" customHeight="1" x14ac:dyDescent="0.25">
      <c r="A107" s="43">
        <v>4</v>
      </c>
      <c r="B107" s="28" t="s">
        <v>77</v>
      </c>
      <c r="C107" s="190"/>
      <c r="D107" s="190"/>
      <c r="E107" s="190"/>
      <c r="F107" s="190"/>
      <c r="G107" s="190"/>
      <c r="H107" s="190"/>
      <c r="I107" s="190"/>
      <c r="J107" s="190"/>
      <c r="K107" s="190"/>
    </row>
    <row r="108" spans="1:11" s="30" customFormat="1" ht="27" customHeight="1" x14ac:dyDescent="0.25">
      <c r="A108" s="43">
        <v>5</v>
      </c>
      <c r="B108" s="28" t="s">
        <v>78</v>
      </c>
      <c r="C108" s="190"/>
      <c r="D108" s="190"/>
      <c r="E108" s="190"/>
      <c r="F108" s="190"/>
      <c r="G108" s="190"/>
      <c r="H108" s="190"/>
      <c r="I108" s="190"/>
      <c r="J108" s="190"/>
      <c r="K108" s="190"/>
    </row>
    <row r="109" spans="1:11" s="30" customFormat="1" ht="27" customHeight="1" x14ac:dyDescent="0.25">
      <c r="A109" s="43">
        <v>6</v>
      </c>
      <c r="B109" s="28" t="s">
        <v>79</v>
      </c>
      <c r="C109" s="190"/>
      <c r="D109" s="190"/>
      <c r="E109" s="190"/>
      <c r="F109" s="190"/>
      <c r="G109" s="190"/>
      <c r="H109" s="190"/>
      <c r="I109" s="190"/>
      <c r="J109" s="190"/>
      <c r="K109" s="190"/>
    </row>
    <row r="110" spans="1:11" s="30" customFormat="1" ht="27" customHeight="1" x14ac:dyDescent="0.25">
      <c r="A110" s="43">
        <v>7</v>
      </c>
      <c r="B110" s="28" t="s">
        <v>80</v>
      </c>
      <c r="C110" s="190"/>
      <c r="D110" s="190"/>
      <c r="E110" s="190"/>
      <c r="F110" s="190"/>
      <c r="G110" s="190"/>
      <c r="H110" s="190"/>
      <c r="I110" s="190"/>
      <c r="J110" s="190"/>
      <c r="K110" s="190"/>
    </row>
    <row r="111" spans="1:11" s="30" customFormat="1" ht="27" customHeight="1" x14ac:dyDescent="0.25">
      <c r="A111" s="43">
        <v>8</v>
      </c>
      <c r="B111" s="28" t="s">
        <v>81</v>
      </c>
      <c r="C111" s="191"/>
      <c r="D111" s="191"/>
      <c r="E111" s="191"/>
      <c r="F111" s="191"/>
      <c r="G111" s="191"/>
      <c r="H111" s="191"/>
      <c r="I111" s="191"/>
      <c r="J111" s="191"/>
      <c r="K111" s="191"/>
    </row>
    <row r="112" spans="1:11" s="30" customFormat="1" ht="27" customHeight="1" x14ac:dyDescent="0.25">
      <c r="A112" s="2"/>
      <c r="B112" s="33" t="s">
        <v>30</v>
      </c>
      <c r="C112" s="2">
        <f>D112</f>
        <v>66000</v>
      </c>
      <c r="D112" s="4">
        <f>E112+F112+G112</f>
        <v>66000</v>
      </c>
      <c r="E112" s="4">
        <v>0</v>
      </c>
      <c r="F112" s="4">
        <v>0</v>
      </c>
      <c r="G112" s="4">
        <v>66000</v>
      </c>
      <c r="H112" s="3">
        <f t="shared" ref="H112" si="11">I112+J112+K112</f>
        <v>0</v>
      </c>
      <c r="I112" s="4">
        <v>0</v>
      </c>
      <c r="J112" s="4">
        <v>0</v>
      </c>
      <c r="K112" s="4">
        <v>0</v>
      </c>
    </row>
    <row r="113" spans="1:11" s="30" customFormat="1" ht="27" customHeight="1" x14ac:dyDescent="0.25">
      <c r="A113" s="2"/>
      <c r="B113" s="33" t="s">
        <v>71</v>
      </c>
      <c r="C113" s="2">
        <f>D113+H113</f>
        <v>14000</v>
      </c>
      <c r="D113" s="4">
        <f t="shared" ref="D113" si="12">E113+F113+G113</f>
        <v>14000</v>
      </c>
      <c r="E113" s="4">
        <v>0</v>
      </c>
      <c r="F113" s="4">
        <v>0</v>
      </c>
      <c r="G113" s="4">
        <v>14000</v>
      </c>
      <c r="H113" s="3">
        <v>0</v>
      </c>
      <c r="I113" s="4">
        <v>0</v>
      </c>
      <c r="J113" s="4">
        <v>0</v>
      </c>
      <c r="K113" s="4">
        <v>0</v>
      </c>
    </row>
    <row r="114" spans="1:11" s="30" customFormat="1" ht="27" customHeight="1" x14ac:dyDescent="0.25">
      <c r="A114" s="2"/>
      <c r="B114" s="33" t="s">
        <v>83</v>
      </c>
      <c r="C114" s="2">
        <f>SUM(C104:C113)</f>
        <v>30570485.599999998</v>
      </c>
      <c r="D114" s="2">
        <f t="shared" ref="D114:K114" si="13">SUM(D104:D113)</f>
        <v>8245719.2000000002</v>
      </c>
      <c r="E114" s="2">
        <f t="shared" si="13"/>
        <v>8002324.79</v>
      </c>
      <c r="F114" s="2">
        <f t="shared" si="13"/>
        <v>163312.75</v>
      </c>
      <c r="G114" s="2">
        <f t="shared" si="13"/>
        <v>80081.66</v>
      </c>
      <c r="H114" s="2">
        <f t="shared" si="13"/>
        <v>22324766.399999999</v>
      </c>
      <c r="I114" s="2">
        <f t="shared" si="13"/>
        <v>21878052.289999999</v>
      </c>
      <c r="J114" s="2">
        <f t="shared" si="13"/>
        <v>446490.86</v>
      </c>
      <c r="K114" s="2">
        <f t="shared" si="13"/>
        <v>223.25</v>
      </c>
    </row>
    <row r="115" spans="1:11" s="30" customFormat="1" ht="39.75" customHeight="1" x14ac:dyDescent="0.25">
      <c r="A115" s="2"/>
      <c r="B115" s="71" t="s">
        <v>121</v>
      </c>
      <c r="C115" s="5"/>
      <c r="D115" s="22">
        <f>E115+F115+G115</f>
        <v>221645877.19549999</v>
      </c>
      <c r="E115" s="22">
        <f>E104+I104+E85+I85+E66+I66+E48+I48+E32+I32+E19+I19</f>
        <v>217210787.51099998</v>
      </c>
      <c r="F115" s="22">
        <f>F104+J104+F85+J85+F66+J66+F48+J48+F32+J32+F19+J19</f>
        <v>4432873.2144999998</v>
      </c>
      <c r="G115" s="22">
        <f>G104+K104+G85+K85+G66+K66+G48+K48+G32+K32+G19+K19</f>
        <v>2216.4699999999998</v>
      </c>
      <c r="H115" s="5"/>
      <c r="I115" s="2"/>
      <c r="J115" s="2"/>
      <c r="K115" s="2"/>
    </row>
    <row r="116" spans="1:11" s="30" customFormat="1" ht="27" customHeight="1" x14ac:dyDescent="0.25">
      <c r="A116" s="2"/>
      <c r="B116" s="28" t="s">
        <v>84</v>
      </c>
      <c r="C116" s="2">
        <f t="shared" ref="C116:K116" si="14">C114+C102+C83+C64+C46+C30</f>
        <v>222171370.04549998</v>
      </c>
      <c r="D116" s="2">
        <f t="shared" si="14"/>
        <v>64129240.045499995</v>
      </c>
      <c r="E116" s="2">
        <f t="shared" si="14"/>
        <v>62331048.921000004</v>
      </c>
      <c r="F116" s="2">
        <f t="shared" si="14"/>
        <v>1272062.2345</v>
      </c>
      <c r="G116" s="2">
        <f t="shared" si="14"/>
        <v>526128.89</v>
      </c>
      <c r="H116" s="2">
        <f t="shared" si="14"/>
        <v>158042130</v>
      </c>
      <c r="I116" s="2">
        <f t="shared" si="14"/>
        <v>154879738.59</v>
      </c>
      <c r="J116" s="2">
        <f t="shared" si="14"/>
        <v>3160810.98</v>
      </c>
      <c r="K116" s="2">
        <f t="shared" si="14"/>
        <v>1580.43</v>
      </c>
    </row>
    <row r="117" spans="1:11" s="30" customFormat="1" ht="39.75" customHeight="1" x14ac:dyDescent="0.25">
      <c r="A117" s="2"/>
      <c r="B117" s="72" t="s">
        <v>161</v>
      </c>
      <c r="C117" s="98">
        <f>E117+F117+G117</f>
        <v>221902898</v>
      </c>
      <c r="D117" s="32"/>
      <c r="E117" s="5">
        <v>217462665.38999999</v>
      </c>
      <c r="F117" s="5">
        <v>4438013.58</v>
      </c>
      <c r="G117" s="5">
        <v>2219.0300000000002</v>
      </c>
      <c r="H117" s="5"/>
      <c r="I117" s="5"/>
      <c r="J117" s="5"/>
      <c r="K117" s="5"/>
    </row>
    <row r="118" spans="1:11" s="30" customFormat="1" ht="39.75" customHeight="1" x14ac:dyDescent="0.25">
      <c r="A118" s="2"/>
      <c r="B118" s="72" t="s">
        <v>109</v>
      </c>
      <c r="C118" s="21">
        <f>C117-D115</f>
        <v>257020.80450001359</v>
      </c>
      <c r="D118" s="11"/>
      <c r="E118" s="11">
        <f>E117-E115</f>
        <v>251877.87900000811</v>
      </c>
      <c r="F118" s="11">
        <f>F117-F115</f>
        <v>5140.3655000003055</v>
      </c>
      <c r="G118" s="11">
        <f>G117-G115</f>
        <v>2.5600000000004002</v>
      </c>
      <c r="H118" s="5"/>
      <c r="I118" s="5"/>
      <c r="J118" s="5"/>
      <c r="K118" s="5"/>
    </row>
    <row r="119" spans="1:11" s="30" customFormat="1" ht="39.75" customHeight="1" x14ac:dyDescent="0.25">
      <c r="A119" s="2"/>
      <c r="B119" s="72"/>
      <c r="C119" s="11"/>
      <c r="D119" s="11"/>
      <c r="E119" s="11">
        <f>E118+F118</f>
        <v>257018.24450000841</v>
      </c>
      <c r="F119" s="11"/>
      <c r="G119" s="11"/>
      <c r="H119" s="5"/>
      <c r="I119" s="5"/>
      <c r="J119" s="5"/>
      <c r="K119" s="5"/>
    </row>
    <row r="120" spans="1:11" s="30" customFormat="1" ht="39.75" customHeight="1" x14ac:dyDescent="0.25">
      <c r="A120" s="201" t="s">
        <v>86</v>
      </c>
      <c r="B120" s="202"/>
      <c r="C120" s="202"/>
      <c r="D120" s="202"/>
      <c r="E120" s="202"/>
      <c r="F120" s="202"/>
      <c r="G120" s="202"/>
      <c r="H120" s="202"/>
      <c r="I120" s="202"/>
      <c r="J120" s="202"/>
      <c r="K120" s="203"/>
    </row>
    <row r="121" spans="1:11" s="30" customFormat="1" ht="39.75" customHeight="1" x14ac:dyDescent="0.25">
      <c r="A121" s="201" t="s">
        <v>82</v>
      </c>
      <c r="B121" s="202"/>
      <c r="C121" s="202"/>
      <c r="D121" s="202"/>
      <c r="E121" s="202"/>
      <c r="F121" s="202"/>
      <c r="G121" s="202"/>
      <c r="H121" s="202"/>
      <c r="I121" s="202"/>
      <c r="J121" s="202"/>
      <c r="K121" s="203"/>
    </row>
    <row r="122" spans="1:11" s="30" customFormat="1" ht="27" customHeight="1" x14ac:dyDescent="0.25">
      <c r="A122" s="74">
        <v>1</v>
      </c>
      <c r="B122" s="64" t="s">
        <v>87</v>
      </c>
      <c r="C122" s="2">
        <f>D122+H122</f>
        <v>2738680.83</v>
      </c>
      <c r="D122" s="4">
        <f>E122+F122+G122</f>
        <v>2738680.83</v>
      </c>
      <c r="E122" s="4">
        <v>2683880.37</v>
      </c>
      <c r="F122" s="4">
        <v>54773.07</v>
      </c>
      <c r="G122" s="4">
        <v>27.39</v>
      </c>
      <c r="H122" s="3">
        <v>0</v>
      </c>
      <c r="I122" s="4">
        <v>0</v>
      </c>
      <c r="J122" s="4">
        <v>0</v>
      </c>
      <c r="K122" s="4">
        <v>0</v>
      </c>
    </row>
    <row r="123" spans="1:11" s="30" customFormat="1" ht="27" customHeight="1" x14ac:dyDescent="0.25">
      <c r="A123" s="2"/>
      <c r="B123" s="33" t="s">
        <v>30</v>
      </c>
      <c r="C123" s="2">
        <f t="shared" ref="C123" si="15">D123+H123</f>
        <v>5000</v>
      </c>
      <c r="D123" s="4">
        <f>E123+F123+G123</f>
        <v>5000</v>
      </c>
      <c r="E123" s="4">
        <v>0</v>
      </c>
      <c r="F123" s="4">
        <v>0</v>
      </c>
      <c r="G123" s="4">
        <v>5000</v>
      </c>
      <c r="H123" s="3">
        <v>0</v>
      </c>
      <c r="I123" s="4">
        <v>0</v>
      </c>
      <c r="J123" s="4">
        <v>0</v>
      </c>
      <c r="K123" s="4">
        <v>0</v>
      </c>
    </row>
    <row r="124" spans="1:11" s="30" customFormat="1" ht="27" customHeight="1" x14ac:dyDescent="0.25">
      <c r="A124" s="2"/>
      <c r="B124" s="33" t="s">
        <v>71</v>
      </c>
      <c r="C124" s="2">
        <f>D124</f>
        <v>2000</v>
      </c>
      <c r="D124" s="4">
        <f>E124+F124+G124</f>
        <v>2000</v>
      </c>
      <c r="E124" s="4">
        <v>0</v>
      </c>
      <c r="F124" s="4">
        <v>0</v>
      </c>
      <c r="G124" s="4">
        <v>2000</v>
      </c>
      <c r="H124" s="3">
        <v>0</v>
      </c>
      <c r="I124" s="4">
        <v>0</v>
      </c>
      <c r="J124" s="4">
        <v>0</v>
      </c>
      <c r="K124" s="4">
        <v>0</v>
      </c>
    </row>
    <row r="125" spans="1:11" s="30" customFormat="1" ht="27" customHeight="1" x14ac:dyDescent="0.25">
      <c r="A125" s="4"/>
      <c r="B125" s="33" t="s">
        <v>83</v>
      </c>
      <c r="C125" s="4">
        <f>SUM(C122:C124)</f>
        <v>2745680.83</v>
      </c>
      <c r="D125" s="4">
        <f t="shared" ref="D125:K125" si="16">SUM(D122:D124)</f>
        <v>2745680.83</v>
      </c>
      <c r="E125" s="4">
        <f t="shared" si="16"/>
        <v>2683880.37</v>
      </c>
      <c r="F125" s="4">
        <f t="shared" si="16"/>
        <v>54773.07</v>
      </c>
      <c r="G125" s="4">
        <f t="shared" si="16"/>
        <v>7027.39</v>
      </c>
      <c r="H125" s="4">
        <f t="shared" si="16"/>
        <v>0</v>
      </c>
      <c r="I125" s="4">
        <f t="shared" si="16"/>
        <v>0</v>
      </c>
      <c r="J125" s="4">
        <f t="shared" si="16"/>
        <v>0</v>
      </c>
      <c r="K125" s="4">
        <f t="shared" si="16"/>
        <v>0</v>
      </c>
    </row>
    <row r="126" spans="1:11" s="30" customFormat="1" ht="27" customHeight="1" x14ac:dyDescent="0.25">
      <c r="A126" s="204" t="s">
        <v>88</v>
      </c>
      <c r="B126" s="205"/>
      <c r="C126" s="205"/>
      <c r="D126" s="205"/>
      <c r="E126" s="205"/>
      <c r="F126" s="205"/>
      <c r="G126" s="205"/>
      <c r="H126" s="205"/>
      <c r="I126" s="205"/>
      <c r="J126" s="205"/>
      <c r="K126" s="206"/>
    </row>
    <row r="127" spans="1:11" s="30" customFormat="1" ht="51.75" customHeight="1" x14ac:dyDescent="0.25">
      <c r="A127" s="77">
        <v>1</v>
      </c>
      <c r="B127" s="33" t="s">
        <v>114</v>
      </c>
      <c r="C127" s="4">
        <f>D127+H127</f>
        <v>49227989.039999999</v>
      </c>
      <c r="D127" s="4">
        <f>E127+F127+G127</f>
        <v>49227989.039999999</v>
      </c>
      <c r="E127" s="4">
        <v>37956967.82</v>
      </c>
      <c r="F127" s="4">
        <v>11270528.949999999</v>
      </c>
      <c r="G127" s="4">
        <v>492.27</v>
      </c>
      <c r="H127" s="4">
        <v>0</v>
      </c>
      <c r="I127" s="4">
        <v>0</v>
      </c>
      <c r="J127" s="4">
        <v>0</v>
      </c>
      <c r="K127" s="4">
        <v>0</v>
      </c>
    </row>
    <row r="128" spans="1:11" s="30" customFormat="1" ht="51.75" customHeight="1" x14ac:dyDescent="0.25">
      <c r="A128" s="77">
        <v>2</v>
      </c>
      <c r="B128" s="33" t="s">
        <v>115</v>
      </c>
      <c r="C128" s="4">
        <f t="shared" ref="C128:C133" si="17">D128+H128</f>
        <v>4349297.3</v>
      </c>
      <c r="D128" s="4">
        <f t="shared" ref="D128:D133" si="18">E128+F128+G128</f>
        <v>4349297.3</v>
      </c>
      <c r="E128" s="4">
        <v>0</v>
      </c>
      <c r="F128" s="4">
        <v>0</v>
      </c>
      <c r="G128" s="4">
        <v>4349297.3</v>
      </c>
      <c r="H128" s="4">
        <v>0</v>
      </c>
      <c r="I128" s="4">
        <v>0</v>
      </c>
      <c r="J128" s="4">
        <v>0</v>
      </c>
      <c r="K128" s="4">
        <v>0</v>
      </c>
    </row>
    <row r="129" spans="1:11" s="30" customFormat="1" ht="51.75" customHeight="1" x14ac:dyDescent="0.25">
      <c r="A129" s="77">
        <v>3</v>
      </c>
      <c r="B129" s="33" t="s">
        <v>116</v>
      </c>
      <c r="C129" s="4">
        <f t="shared" si="17"/>
        <v>71850678.590000018</v>
      </c>
      <c r="D129" s="4">
        <f t="shared" si="18"/>
        <v>71850678.590000018</v>
      </c>
      <c r="E129" s="4">
        <v>70412960.88000001</v>
      </c>
      <c r="F129" s="4">
        <v>1436999.2</v>
      </c>
      <c r="G129" s="4">
        <v>718.51</v>
      </c>
      <c r="H129" s="4">
        <v>0</v>
      </c>
      <c r="I129" s="4">
        <v>0</v>
      </c>
      <c r="J129" s="4">
        <v>0</v>
      </c>
      <c r="K129" s="4"/>
    </row>
    <row r="130" spans="1:11" s="30" customFormat="1" ht="50.25" customHeight="1" x14ac:dyDescent="0.25">
      <c r="A130" s="77">
        <v>4</v>
      </c>
      <c r="B130" s="33" t="s">
        <v>117</v>
      </c>
      <c r="C130" s="4">
        <f t="shared" si="17"/>
        <v>5225000</v>
      </c>
      <c r="D130" s="4">
        <f t="shared" si="18"/>
        <v>5225000</v>
      </c>
      <c r="E130" s="4">
        <v>0</v>
      </c>
      <c r="F130" s="4">
        <v>0</v>
      </c>
      <c r="G130" s="4">
        <v>5225000</v>
      </c>
      <c r="H130" s="4">
        <v>0</v>
      </c>
      <c r="I130" s="4">
        <v>0</v>
      </c>
      <c r="J130" s="4">
        <v>0</v>
      </c>
      <c r="K130" s="4">
        <v>0</v>
      </c>
    </row>
    <row r="131" spans="1:11" s="30" customFormat="1" ht="47.25" customHeight="1" x14ac:dyDescent="0.25">
      <c r="A131" s="77">
        <v>5</v>
      </c>
      <c r="B131" s="33" t="s">
        <v>118</v>
      </c>
      <c r="C131" s="4">
        <f>D131+H131</f>
        <v>121832698.62480308</v>
      </c>
      <c r="D131" s="4">
        <f>E131+F131+G131</f>
        <v>121832698.62480308</v>
      </c>
      <c r="E131" s="4">
        <v>119394846.78999999</v>
      </c>
      <c r="F131" s="4">
        <v>2436633.52</v>
      </c>
      <c r="G131" s="4">
        <v>1218.3148031000001</v>
      </c>
      <c r="H131" s="4">
        <v>0</v>
      </c>
      <c r="I131" s="4">
        <v>0</v>
      </c>
      <c r="J131" s="4">
        <v>0</v>
      </c>
      <c r="K131" s="4">
        <v>0</v>
      </c>
    </row>
    <row r="132" spans="1:11" s="30" customFormat="1" ht="57.75" customHeight="1" x14ac:dyDescent="0.25">
      <c r="A132" s="77">
        <v>6</v>
      </c>
      <c r="B132" s="33" t="s">
        <v>152</v>
      </c>
      <c r="C132" s="4">
        <f t="shared" si="17"/>
        <v>3450000</v>
      </c>
      <c r="D132" s="4">
        <f t="shared" si="18"/>
        <v>3450000</v>
      </c>
      <c r="E132" s="4">
        <v>0</v>
      </c>
      <c r="F132" s="4">
        <v>0</v>
      </c>
      <c r="G132" s="4">
        <v>3450000</v>
      </c>
      <c r="H132" s="4"/>
      <c r="I132" s="4"/>
      <c r="J132" s="4"/>
      <c r="K132" s="4"/>
    </row>
    <row r="133" spans="1:11" s="30" customFormat="1" ht="48.75" customHeight="1" x14ac:dyDescent="0.25">
      <c r="A133" s="77">
        <v>7</v>
      </c>
      <c r="B133" s="33" t="s">
        <v>119</v>
      </c>
      <c r="C133" s="4">
        <f t="shared" si="17"/>
        <v>38115546.160000004</v>
      </c>
      <c r="D133" s="4">
        <f t="shared" si="18"/>
        <v>38115546.160000004</v>
      </c>
      <c r="E133" s="4">
        <v>24520640.649999999</v>
      </c>
      <c r="F133" s="4">
        <v>13594524.300000001</v>
      </c>
      <c r="G133" s="4">
        <v>381.21</v>
      </c>
      <c r="H133" s="4">
        <v>0</v>
      </c>
      <c r="I133" s="4">
        <v>0</v>
      </c>
      <c r="J133" s="4">
        <v>0</v>
      </c>
      <c r="K133" s="4">
        <v>0</v>
      </c>
    </row>
    <row r="134" spans="1:11" s="30" customFormat="1" ht="48.75" customHeight="1" x14ac:dyDescent="0.25">
      <c r="A134" s="77"/>
      <c r="B134" s="33" t="s">
        <v>122</v>
      </c>
      <c r="C134" s="4">
        <f>SUM(C127:C133)</f>
        <v>294051209.7148031</v>
      </c>
      <c r="D134" s="4">
        <f>SUM(D127:D133)</f>
        <v>294051209.7148031</v>
      </c>
      <c r="E134" s="4">
        <f t="shared" ref="E134:K134" si="19">SUM(E127:E133)</f>
        <v>252285416.14000002</v>
      </c>
      <c r="F134" s="4">
        <f t="shared" si="19"/>
        <v>28738685.969999999</v>
      </c>
      <c r="G134" s="4">
        <f t="shared" si="19"/>
        <v>13027107.604803098</v>
      </c>
      <c r="H134" s="4">
        <f t="shared" si="19"/>
        <v>0</v>
      </c>
      <c r="I134" s="4">
        <f t="shared" si="19"/>
        <v>0</v>
      </c>
      <c r="J134" s="4">
        <f t="shared" si="19"/>
        <v>0</v>
      </c>
      <c r="K134" s="4">
        <f t="shared" si="19"/>
        <v>0</v>
      </c>
    </row>
    <row r="135" spans="1:11" s="30" customFormat="1" ht="45.75" customHeight="1" x14ac:dyDescent="0.25">
      <c r="A135" s="77"/>
      <c r="B135" s="33" t="s">
        <v>120</v>
      </c>
      <c r="C135" s="4">
        <f>C134+C125</f>
        <v>296796890.54480308</v>
      </c>
      <c r="D135" s="4">
        <f>D134+D125</f>
        <v>296796890.54480308</v>
      </c>
      <c r="E135" s="4">
        <f t="shared" ref="E135:K135" si="20">E134+E125</f>
        <v>254969296.51000002</v>
      </c>
      <c r="F135" s="4">
        <f t="shared" si="20"/>
        <v>28793459.039999999</v>
      </c>
      <c r="G135" s="4">
        <f t="shared" si="20"/>
        <v>13034134.994803099</v>
      </c>
      <c r="H135" s="4">
        <f t="shared" si="20"/>
        <v>0</v>
      </c>
      <c r="I135" s="4">
        <f t="shared" si="20"/>
        <v>0</v>
      </c>
      <c r="J135" s="4">
        <f t="shared" si="20"/>
        <v>0</v>
      </c>
      <c r="K135" s="4">
        <f t="shared" si="20"/>
        <v>0</v>
      </c>
    </row>
    <row r="136" spans="1:11" s="81" customFormat="1" ht="42.75" customHeight="1" x14ac:dyDescent="0.2">
      <c r="A136" s="77"/>
      <c r="B136" s="33" t="s">
        <v>123</v>
      </c>
      <c r="C136" s="4">
        <f t="shared" ref="C136:K136" si="21">C135+C116</f>
        <v>518968260.59030306</v>
      </c>
      <c r="D136" s="4">
        <f t="shared" si="21"/>
        <v>360926130.59030306</v>
      </c>
      <c r="E136" s="4">
        <f t="shared" si="21"/>
        <v>317300345.43099999</v>
      </c>
      <c r="F136" s="4">
        <f t="shared" si="21"/>
        <v>30065521.274499997</v>
      </c>
      <c r="G136" s="4">
        <f t="shared" si="21"/>
        <v>13560263.8848031</v>
      </c>
      <c r="H136" s="4">
        <f t="shared" si="21"/>
        <v>158042130</v>
      </c>
      <c r="I136" s="4">
        <f t="shared" si="21"/>
        <v>154879738.59</v>
      </c>
      <c r="J136" s="4">
        <f t="shared" si="21"/>
        <v>3160810.98</v>
      </c>
      <c r="K136" s="4">
        <f t="shared" si="21"/>
        <v>1580.43</v>
      </c>
    </row>
    <row r="137" spans="1:11" s="30" customFormat="1" ht="48" customHeight="1" x14ac:dyDescent="0.25">
      <c r="A137" s="93"/>
      <c r="B137" s="94"/>
      <c r="C137" s="6"/>
      <c r="D137" s="6"/>
      <c r="E137" s="6"/>
      <c r="F137" s="6"/>
      <c r="G137" s="6"/>
      <c r="H137" s="6"/>
      <c r="I137" s="6"/>
      <c r="J137" s="6"/>
      <c r="K137" s="6"/>
    </row>
    <row r="138" spans="1:11" s="30" customFormat="1" ht="48" customHeight="1" x14ac:dyDescent="0.25">
      <c r="A138" s="31"/>
      <c r="B138" s="96"/>
      <c r="C138" s="97"/>
      <c r="D138" s="97"/>
      <c r="E138" s="97"/>
      <c r="F138" s="97"/>
      <c r="G138" s="97"/>
      <c r="H138" s="97"/>
      <c r="I138" s="97"/>
      <c r="J138" s="97"/>
      <c r="K138" s="97"/>
    </row>
    <row r="139" spans="1:11" s="30" customFormat="1" ht="48" customHeight="1" x14ac:dyDescent="0.25">
      <c r="A139" s="31"/>
      <c r="B139" s="96"/>
      <c r="C139" s="97"/>
      <c r="D139" s="97"/>
      <c r="E139" s="97"/>
      <c r="F139" s="97"/>
      <c r="G139" s="97"/>
      <c r="H139" s="97"/>
      <c r="I139" s="97"/>
      <c r="J139" s="97"/>
      <c r="K139" s="97"/>
    </row>
    <row r="140" spans="1:11" s="30" customFormat="1" ht="48" customHeight="1" x14ac:dyDescent="0.25">
      <c r="A140" s="233" t="s">
        <v>159</v>
      </c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</row>
    <row r="141" spans="1:11" s="30" customFormat="1" ht="24" customHeight="1" x14ac:dyDescent="0.25">
      <c r="A141" s="31"/>
      <c r="B141" s="96"/>
      <c r="C141" s="97"/>
      <c r="D141" s="97"/>
      <c r="E141" s="97"/>
      <c r="F141" s="97"/>
      <c r="G141" s="97"/>
      <c r="H141" s="97"/>
      <c r="I141" s="100"/>
      <c r="J141" s="97"/>
      <c r="K141" s="97"/>
    </row>
    <row r="142" spans="1:11" s="30" customFormat="1" ht="24" customHeight="1" x14ac:dyDescent="0.25">
      <c r="A142" s="31"/>
      <c r="B142" s="96"/>
    </row>
    <row r="143" spans="1:11" s="30" customFormat="1" ht="24" customHeight="1" x14ac:dyDescent="0.25">
      <c r="A143" s="31"/>
      <c r="B143" s="96"/>
    </row>
    <row r="144" spans="1:11" s="30" customFormat="1" ht="24" customHeight="1" x14ac:dyDescent="0.25">
      <c r="A144" s="31"/>
      <c r="B144" s="96"/>
    </row>
    <row r="145" spans="1:2" s="30" customFormat="1" ht="24" customHeight="1" x14ac:dyDescent="0.25">
      <c r="A145" s="31"/>
      <c r="B145" s="96"/>
    </row>
    <row r="146" spans="1:2" s="30" customFormat="1" ht="24" customHeight="1" x14ac:dyDescent="0.25">
      <c r="A146" s="31"/>
      <c r="B146" s="96"/>
    </row>
    <row r="147" spans="1:2" s="30" customFormat="1" ht="24" customHeight="1" x14ac:dyDescent="0.25">
      <c r="A147" s="31"/>
      <c r="B147" s="96"/>
    </row>
    <row r="148" spans="1:2" s="30" customFormat="1" ht="24" customHeight="1" x14ac:dyDescent="0.25">
      <c r="A148" s="31"/>
      <c r="B148" s="96"/>
    </row>
    <row r="149" spans="1:2" s="30" customFormat="1" ht="24" customHeight="1" x14ac:dyDescent="0.25">
      <c r="A149" s="31"/>
      <c r="B149" s="96"/>
    </row>
    <row r="150" spans="1:2" s="30" customFormat="1" ht="24" customHeight="1" x14ac:dyDescent="0.25">
      <c r="A150" s="31"/>
      <c r="B150" s="96"/>
    </row>
    <row r="151" spans="1:2" s="30" customFormat="1" ht="24" customHeight="1" x14ac:dyDescent="0.25">
      <c r="A151" s="31"/>
      <c r="B151" s="96"/>
    </row>
    <row r="152" spans="1:2" s="30" customFormat="1" ht="24" customHeight="1" x14ac:dyDescent="0.25">
      <c r="A152" s="31"/>
      <c r="B152" s="96"/>
    </row>
    <row r="153" spans="1:2" s="30" customFormat="1" ht="24" customHeight="1" x14ac:dyDescent="0.25">
      <c r="A153" s="31"/>
      <c r="B153" s="96"/>
    </row>
    <row r="154" spans="1:2" s="30" customFormat="1" ht="24" customHeight="1" x14ac:dyDescent="0.25">
      <c r="A154" s="31"/>
      <c r="B154" s="96"/>
    </row>
    <row r="155" spans="1:2" s="30" customFormat="1" ht="24" customHeight="1" x14ac:dyDescent="0.25">
      <c r="A155" s="31"/>
      <c r="B155" s="96"/>
    </row>
    <row r="156" spans="1:2" s="30" customFormat="1" ht="24" customHeight="1" x14ac:dyDescent="0.25">
      <c r="A156" s="6"/>
      <c r="B156" s="95"/>
    </row>
    <row r="157" spans="1:2" s="30" customFormat="1" ht="24" customHeight="1" x14ac:dyDescent="0.25">
      <c r="A157" s="6"/>
      <c r="B157" s="95"/>
    </row>
    <row r="158" spans="1:2" s="30" customFormat="1" ht="24" customHeight="1" x14ac:dyDescent="0.25">
      <c r="A158" s="6"/>
      <c r="B158" s="95"/>
    </row>
    <row r="159" spans="1:2" s="30" customFormat="1" ht="24" customHeight="1" x14ac:dyDescent="0.25">
      <c r="A159" s="6"/>
      <c r="B159" s="95"/>
    </row>
    <row r="160" spans="1:2" s="30" customFormat="1" ht="24" customHeight="1" x14ac:dyDescent="0.25">
      <c r="A160" s="29"/>
      <c r="B160" s="82"/>
    </row>
    <row r="161" spans="1:11" s="30" customFormat="1" ht="24" customHeight="1" x14ac:dyDescent="0.25">
      <c r="A161" s="29"/>
      <c r="B161" s="82"/>
    </row>
    <row r="162" spans="1:11" s="30" customFormat="1" ht="24" customHeight="1" x14ac:dyDescent="0.25">
      <c r="A162" s="29"/>
      <c r="B162" s="82"/>
    </row>
    <row r="163" spans="1:11" s="30" customFormat="1" ht="24" customHeight="1" x14ac:dyDescent="0.25">
      <c r="A163" s="29"/>
      <c r="B163" s="82"/>
    </row>
    <row r="164" spans="1:11" s="30" customFormat="1" ht="24" customHeight="1" x14ac:dyDescent="0.25">
      <c r="A164" s="29"/>
      <c r="B164" s="82"/>
    </row>
    <row r="165" spans="1:11" s="30" customFormat="1" ht="24" customHeight="1" x14ac:dyDescent="0.25">
      <c r="A165" s="29"/>
      <c r="B165" s="82"/>
    </row>
    <row r="166" spans="1:11" s="30" customFormat="1" ht="24" customHeight="1" x14ac:dyDescent="0.25">
      <c r="A166" s="29"/>
      <c r="B166" s="82"/>
    </row>
    <row r="167" spans="1:11" s="30" customFormat="1" ht="24" customHeight="1" x14ac:dyDescent="0.25">
      <c r="A167" s="29"/>
      <c r="B167" s="82"/>
    </row>
    <row r="168" spans="1:11" s="30" customFormat="1" ht="24" customHeight="1" x14ac:dyDescent="0.25">
      <c r="A168" s="29"/>
      <c r="B168" s="82"/>
    </row>
    <row r="169" spans="1:11" s="30" customFormat="1" ht="24" customHeight="1" x14ac:dyDescent="0.25">
      <c r="A169" s="29"/>
      <c r="B169" s="82"/>
      <c r="C169" s="75"/>
      <c r="D169" s="75"/>
      <c r="E169" s="75"/>
      <c r="F169" s="75"/>
      <c r="G169" s="75"/>
      <c r="H169" s="75"/>
      <c r="I169" s="75"/>
      <c r="J169" s="75"/>
      <c r="K169" s="75"/>
    </row>
    <row r="170" spans="1:11" s="30" customFormat="1" ht="24" customHeight="1" x14ac:dyDescent="0.25">
      <c r="A170" s="29"/>
      <c r="B170" s="82"/>
      <c r="C170" s="75"/>
      <c r="D170" s="75"/>
      <c r="E170" s="75"/>
      <c r="F170" s="75"/>
      <c r="G170" s="75"/>
      <c r="H170" s="75"/>
      <c r="I170" s="75"/>
      <c r="J170" s="75"/>
      <c r="K170" s="75"/>
    </row>
    <row r="171" spans="1:11" s="30" customFormat="1" ht="24" customHeight="1" x14ac:dyDescent="0.25">
      <c r="A171" s="29"/>
      <c r="B171" s="82"/>
      <c r="C171" s="75"/>
      <c r="D171" s="75"/>
      <c r="E171" s="75"/>
      <c r="F171" s="75"/>
      <c r="G171" s="75"/>
      <c r="H171" s="75"/>
      <c r="I171" s="75"/>
      <c r="J171" s="75"/>
      <c r="K171" s="75"/>
    </row>
    <row r="172" spans="1:11" s="30" customFormat="1" ht="24" customHeight="1" x14ac:dyDescent="0.25">
      <c r="A172" s="29"/>
      <c r="B172" s="82"/>
      <c r="C172" s="75"/>
      <c r="D172" s="75"/>
      <c r="E172" s="75"/>
      <c r="F172" s="75"/>
      <c r="G172" s="75"/>
      <c r="H172" s="75"/>
      <c r="I172" s="75"/>
      <c r="J172" s="75"/>
      <c r="K172" s="75"/>
    </row>
    <row r="173" spans="1:11" s="30" customFormat="1" ht="24" customHeight="1" x14ac:dyDescent="0.25">
      <c r="A173" s="29"/>
      <c r="B173" s="82"/>
      <c r="C173" s="75"/>
      <c r="D173" s="75"/>
      <c r="E173" s="75"/>
      <c r="F173" s="75"/>
      <c r="G173" s="75"/>
      <c r="H173" s="75"/>
      <c r="I173" s="75"/>
      <c r="J173" s="75"/>
      <c r="K173" s="75"/>
    </row>
    <row r="174" spans="1:11" s="30" customFormat="1" ht="24" customHeight="1" x14ac:dyDescent="0.25">
      <c r="A174" s="29"/>
      <c r="B174" s="82"/>
      <c r="C174" s="75"/>
      <c r="D174" s="75"/>
      <c r="E174" s="75"/>
      <c r="F174" s="75"/>
      <c r="G174" s="75"/>
      <c r="H174" s="75"/>
      <c r="I174" s="75"/>
      <c r="J174" s="75"/>
      <c r="K174" s="75"/>
    </row>
    <row r="175" spans="1:11" s="30" customFormat="1" ht="24" customHeight="1" x14ac:dyDescent="0.25">
      <c r="A175" s="29"/>
      <c r="B175" s="82"/>
      <c r="C175" s="75"/>
      <c r="D175" s="75"/>
      <c r="E175" s="75"/>
      <c r="F175" s="75"/>
      <c r="G175" s="75"/>
      <c r="H175" s="75"/>
      <c r="I175" s="75"/>
      <c r="J175" s="75"/>
      <c r="K175" s="75"/>
    </row>
    <row r="176" spans="1:11" s="30" customFormat="1" ht="24" customHeight="1" x14ac:dyDescent="0.25">
      <c r="A176" s="29"/>
      <c r="B176" s="82"/>
      <c r="C176" s="75"/>
      <c r="D176" s="75"/>
      <c r="E176" s="75"/>
      <c r="F176" s="75"/>
      <c r="G176" s="75"/>
      <c r="H176" s="75"/>
      <c r="I176" s="75"/>
      <c r="J176" s="75"/>
      <c r="K176" s="75"/>
    </row>
    <row r="177" spans="1:11" s="30" customFormat="1" ht="24" customHeight="1" x14ac:dyDescent="0.25">
      <c r="A177" s="29"/>
      <c r="B177" s="82"/>
      <c r="C177" s="75"/>
      <c r="D177" s="75"/>
      <c r="E177" s="75"/>
      <c r="F177" s="75"/>
      <c r="G177" s="75"/>
      <c r="H177" s="75"/>
      <c r="I177" s="75"/>
      <c r="J177" s="75"/>
      <c r="K177" s="75"/>
    </row>
    <row r="178" spans="1:11" s="30" customFormat="1" ht="24" customHeight="1" x14ac:dyDescent="0.25">
      <c r="A178" s="83"/>
      <c r="B178" s="84"/>
      <c r="C178" s="85"/>
      <c r="D178" s="85"/>
      <c r="E178" s="86"/>
      <c r="F178" s="87"/>
      <c r="G178" s="85"/>
      <c r="H178" s="87"/>
      <c r="I178" s="87"/>
      <c r="J178" s="87"/>
      <c r="K178" s="87"/>
    </row>
    <row r="179" spans="1:11" s="30" customFormat="1" ht="24" customHeight="1" x14ac:dyDescent="0.25">
      <c r="A179" s="47"/>
      <c r="B179" s="231"/>
      <c r="C179" s="231"/>
      <c r="D179" s="231"/>
      <c r="E179" s="231"/>
      <c r="F179" s="108"/>
      <c r="G179" s="108"/>
      <c r="H179" s="50"/>
      <c r="I179" s="232"/>
      <c r="J179" s="232"/>
      <c r="K179" s="50"/>
    </row>
    <row r="180" spans="1:11" s="30" customFormat="1" x14ac:dyDescent="0.25">
      <c r="A180" s="47"/>
      <c r="B180" s="89"/>
      <c r="C180" s="90"/>
      <c r="D180" s="90"/>
      <c r="E180" s="91"/>
      <c r="F180" s="90"/>
      <c r="G180" s="90"/>
      <c r="H180" s="90"/>
      <c r="I180" s="92"/>
      <c r="J180" s="92"/>
      <c r="K180" s="90"/>
    </row>
    <row r="181" spans="1:11" ht="39" customHeight="1" x14ac:dyDescent="0.25">
      <c r="B181" s="89"/>
      <c r="C181" s="90"/>
      <c r="D181" s="90"/>
      <c r="E181" s="90"/>
      <c r="F181" s="90"/>
      <c r="G181" s="90"/>
      <c r="H181" s="90"/>
      <c r="I181" s="90"/>
      <c r="J181" s="90"/>
      <c r="K181" s="90"/>
    </row>
    <row r="182" spans="1:11" x14ac:dyDescent="0.25">
      <c r="B182" s="89"/>
      <c r="C182" s="90"/>
      <c r="D182" s="90"/>
      <c r="E182" s="90"/>
      <c r="F182" s="90"/>
      <c r="G182" s="90"/>
      <c r="H182" s="90"/>
      <c r="I182" s="90"/>
      <c r="J182" s="90"/>
      <c r="K182" s="90"/>
    </row>
    <row r="183" spans="1:11" x14ac:dyDescent="0.25">
      <c r="B183" s="89"/>
      <c r="C183" s="90"/>
      <c r="D183" s="90"/>
      <c r="E183" s="90"/>
      <c r="F183" s="90"/>
      <c r="G183" s="90"/>
      <c r="H183" s="90"/>
      <c r="I183" s="90"/>
      <c r="J183" s="90"/>
      <c r="K183" s="90"/>
    </row>
    <row r="184" spans="1:11" x14ac:dyDescent="0.25">
      <c r="B184" s="89"/>
      <c r="C184" s="90"/>
      <c r="D184" s="90"/>
      <c r="E184" s="90"/>
      <c r="F184" s="90"/>
      <c r="G184" s="90"/>
      <c r="H184" s="90"/>
      <c r="I184" s="90"/>
      <c r="J184" s="90"/>
      <c r="K184" s="90"/>
    </row>
    <row r="185" spans="1:11" x14ac:dyDescent="0.25">
      <c r="B185" s="89"/>
      <c r="C185" s="90"/>
      <c r="D185" s="90"/>
      <c r="E185" s="90"/>
      <c r="F185" s="90"/>
      <c r="G185" s="90"/>
      <c r="H185" s="90"/>
      <c r="I185" s="90"/>
      <c r="J185" s="90"/>
      <c r="K185" s="90"/>
    </row>
    <row r="186" spans="1:11" x14ac:dyDescent="0.25">
      <c r="B186" s="89"/>
      <c r="C186" s="90"/>
      <c r="D186" s="90"/>
      <c r="E186" s="90"/>
      <c r="F186" s="90"/>
      <c r="G186" s="90"/>
      <c r="H186" s="90"/>
      <c r="I186" s="90"/>
      <c r="J186" s="90"/>
      <c r="K186" s="90"/>
    </row>
    <row r="187" spans="1:11" x14ac:dyDescent="0.25">
      <c r="B187" s="89"/>
      <c r="C187" s="90"/>
      <c r="D187" s="90"/>
      <c r="E187" s="90"/>
      <c r="F187" s="90"/>
      <c r="G187" s="90"/>
      <c r="H187" s="90"/>
      <c r="I187" s="90"/>
      <c r="J187" s="90"/>
      <c r="K187" s="90"/>
    </row>
    <row r="188" spans="1:11" x14ac:dyDescent="0.25">
      <c r="B188" s="89"/>
      <c r="C188" s="90"/>
      <c r="D188" s="90"/>
      <c r="E188" s="90"/>
      <c r="F188" s="90"/>
      <c r="G188" s="90"/>
      <c r="H188" s="90"/>
      <c r="I188" s="90"/>
      <c r="J188" s="90"/>
      <c r="K188" s="90"/>
    </row>
    <row r="189" spans="1:11" x14ac:dyDescent="0.25">
      <c r="B189" s="89"/>
      <c r="C189" s="90"/>
      <c r="D189" s="90"/>
      <c r="E189" s="90"/>
      <c r="F189" s="90"/>
      <c r="G189" s="90"/>
      <c r="H189" s="90"/>
      <c r="I189" s="90"/>
      <c r="J189" s="90"/>
      <c r="K189" s="90"/>
    </row>
    <row r="190" spans="1:11" x14ac:dyDescent="0.25">
      <c r="B190" s="89"/>
      <c r="C190" s="90"/>
      <c r="D190" s="90"/>
      <c r="E190" s="90"/>
      <c r="F190" s="90"/>
      <c r="G190" s="90"/>
      <c r="H190" s="90"/>
      <c r="I190" s="90"/>
      <c r="J190" s="90"/>
      <c r="K190" s="90"/>
    </row>
  </sheetData>
  <mergeCells count="84">
    <mergeCell ref="B179:E179"/>
    <mergeCell ref="I179:J179"/>
    <mergeCell ref="J104:J111"/>
    <mergeCell ref="K104:K111"/>
    <mergeCell ref="A120:K120"/>
    <mergeCell ref="A121:K121"/>
    <mergeCell ref="A126:K126"/>
    <mergeCell ref="A140:K140"/>
    <mergeCell ref="A103:K103"/>
    <mergeCell ref="C104:C111"/>
    <mergeCell ref="D104:D111"/>
    <mergeCell ref="E104:E111"/>
    <mergeCell ref="F104:F111"/>
    <mergeCell ref="G104:G111"/>
    <mergeCell ref="H104:H111"/>
    <mergeCell ref="I104:I111"/>
    <mergeCell ref="A84:K84"/>
    <mergeCell ref="C85:C99"/>
    <mergeCell ref="D85:D99"/>
    <mergeCell ref="E85:E99"/>
    <mergeCell ref="F85:F99"/>
    <mergeCell ref="G85:G99"/>
    <mergeCell ref="H85:H99"/>
    <mergeCell ref="I85:I99"/>
    <mergeCell ref="J85:J99"/>
    <mergeCell ref="K85:K99"/>
    <mergeCell ref="A65:K65"/>
    <mergeCell ref="C66:C80"/>
    <mergeCell ref="D66:D80"/>
    <mergeCell ref="E66:E80"/>
    <mergeCell ref="F66:F80"/>
    <mergeCell ref="G66:G80"/>
    <mergeCell ref="H66:H80"/>
    <mergeCell ref="I66:I80"/>
    <mergeCell ref="J66:J80"/>
    <mergeCell ref="K66:K80"/>
    <mergeCell ref="A47:K47"/>
    <mergeCell ref="C48:C62"/>
    <mergeCell ref="D48:D62"/>
    <mergeCell ref="E48:E62"/>
    <mergeCell ref="F48:F62"/>
    <mergeCell ref="G48:G62"/>
    <mergeCell ref="H48:H62"/>
    <mergeCell ref="I48:I62"/>
    <mergeCell ref="J48:J62"/>
    <mergeCell ref="K48:K62"/>
    <mergeCell ref="K19:K27"/>
    <mergeCell ref="A31:K31"/>
    <mergeCell ref="C32:C43"/>
    <mergeCell ref="D32:D43"/>
    <mergeCell ref="E32:E43"/>
    <mergeCell ref="F32:F43"/>
    <mergeCell ref="G32:G43"/>
    <mergeCell ref="H32:H43"/>
    <mergeCell ref="I32:I43"/>
    <mergeCell ref="J32:J43"/>
    <mergeCell ref="K32:K43"/>
    <mergeCell ref="C19:C27"/>
    <mergeCell ref="I19:I27"/>
    <mergeCell ref="B7:J7"/>
    <mergeCell ref="B8:J8"/>
    <mergeCell ref="B9:J9"/>
    <mergeCell ref="B10:J10"/>
    <mergeCell ref="D19:D27"/>
    <mergeCell ref="E19:E27"/>
    <mergeCell ref="F19:F27"/>
    <mergeCell ref="G19:G27"/>
    <mergeCell ref="H19:H27"/>
    <mergeCell ref="J13:J15"/>
    <mergeCell ref="J19:J27"/>
    <mergeCell ref="A17:K17"/>
    <mergeCell ref="A18:K18"/>
    <mergeCell ref="A12:A15"/>
    <mergeCell ref="B12:B15"/>
    <mergeCell ref="C12:C15"/>
    <mergeCell ref="D12:G12"/>
    <mergeCell ref="H12:K12"/>
    <mergeCell ref="D13:D15"/>
    <mergeCell ref="K13:K15"/>
    <mergeCell ref="E13:E15"/>
    <mergeCell ref="F13:F15"/>
    <mergeCell ref="G13:G15"/>
    <mergeCell ref="H13:H15"/>
    <mergeCell ref="I13:I15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5"/>
  <sheetViews>
    <sheetView workbookViewId="0">
      <selection activeCell="G10" sqref="G10"/>
    </sheetView>
  </sheetViews>
  <sheetFormatPr defaultRowHeight="12.75" x14ac:dyDescent="0.2"/>
  <cols>
    <col min="1" max="1" width="18.85546875" customWidth="1"/>
    <col min="2" max="2" width="19" style="179" customWidth="1"/>
    <col min="3" max="3" width="16.5703125" style="179" customWidth="1"/>
    <col min="4" max="4" width="16.7109375" customWidth="1"/>
    <col min="5" max="5" width="16.5703125" style="179" customWidth="1"/>
    <col min="6" max="6" width="15.28515625" customWidth="1"/>
    <col min="7" max="7" width="17.42578125" customWidth="1"/>
  </cols>
  <sheetData>
    <row r="6" spans="1:7" ht="18" customHeight="1" x14ac:dyDescent="0.2"/>
    <row r="7" spans="1:7" x14ac:dyDescent="0.2">
      <c r="A7" s="237" t="s">
        <v>187</v>
      </c>
      <c r="B7" s="237" t="s">
        <v>96</v>
      </c>
      <c r="C7" s="237" t="s">
        <v>156</v>
      </c>
      <c r="D7" s="234" t="s">
        <v>157</v>
      </c>
      <c r="E7" s="235"/>
      <c r="F7" s="236"/>
    </row>
    <row r="8" spans="1:7" x14ac:dyDescent="0.2">
      <c r="A8" s="238"/>
      <c r="B8" s="238"/>
      <c r="C8" s="238"/>
      <c r="D8" s="175" t="s">
        <v>96</v>
      </c>
      <c r="E8" s="234" t="s">
        <v>186</v>
      </c>
      <c r="F8" s="236"/>
    </row>
    <row r="9" spans="1:7" ht="57" customHeight="1" x14ac:dyDescent="0.2">
      <c r="A9" s="171" t="s">
        <v>158</v>
      </c>
      <c r="B9" s="176">
        <v>505406416.26999998</v>
      </c>
      <c r="C9" s="176">
        <v>221523731.53999996</v>
      </c>
      <c r="D9" s="176">
        <v>283882684.73000002</v>
      </c>
      <c r="E9" s="174" t="s">
        <v>188</v>
      </c>
      <c r="F9" s="171"/>
    </row>
    <row r="10" spans="1:7" ht="34.5" customHeight="1" x14ac:dyDescent="0.2">
      <c r="A10" s="171" t="s">
        <v>191</v>
      </c>
      <c r="B10" s="176">
        <v>33226328.350000001</v>
      </c>
      <c r="C10" s="174">
        <v>4430474.6399999997</v>
      </c>
      <c r="D10" s="174">
        <v>28795853.710000008</v>
      </c>
      <c r="E10" s="176">
        <v>23590000</v>
      </c>
      <c r="F10" s="176">
        <f>D10-E10</f>
        <v>5205853.7100000083</v>
      </c>
      <c r="G10" s="16">
        <f>D11+F10-0.06</f>
        <v>260292684.67000002</v>
      </c>
    </row>
    <row r="11" spans="1:7" ht="34.5" customHeight="1" x14ac:dyDescent="0.2">
      <c r="A11" s="171" t="s">
        <v>97</v>
      </c>
      <c r="B11" s="176">
        <v>472180087.91999996</v>
      </c>
      <c r="C11" s="174">
        <v>217093256.89999998</v>
      </c>
      <c r="D11" s="174">
        <v>255086831.02000001</v>
      </c>
      <c r="E11" s="175"/>
      <c r="F11" s="171"/>
      <c r="G11" s="16"/>
    </row>
    <row r="12" spans="1:7" s="172" customFormat="1" x14ac:dyDescent="0.2">
      <c r="B12" s="177"/>
      <c r="C12" s="177"/>
      <c r="D12" s="173"/>
      <c r="E12" s="177"/>
    </row>
    <row r="13" spans="1:7" s="172" customFormat="1" x14ac:dyDescent="0.2">
      <c r="B13" s="177"/>
      <c r="C13" s="178"/>
      <c r="D13" s="173"/>
      <c r="E13" s="178"/>
    </row>
    <row r="14" spans="1:7" s="172" customFormat="1" x14ac:dyDescent="0.2">
      <c r="A14" s="180" t="s">
        <v>189</v>
      </c>
      <c r="B14" s="177">
        <f>B11+C10+F10</f>
        <v>481816416.26999998</v>
      </c>
      <c r="C14" s="177"/>
      <c r="E14" s="177"/>
    </row>
    <row r="15" spans="1:7" s="172" customFormat="1" x14ac:dyDescent="0.2">
      <c r="B15" s="178"/>
      <c r="C15" s="178"/>
      <c r="E15" s="178"/>
    </row>
  </sheetData>
  <mergeCells count="5">
    <mergeCell ref="D7:F7"/>
    <mergeCell ref="E8:F8"/>
    <mergeCell ref="A7:A8"/>
    <mergeCell ref="B7:B8"/>
    <mergeCell ref="C7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Свод</vt:lpstr>
      <vt:lpstr>Экономия дворы</vt:lpstr>
      <vt:lpstr>Лист1</vt:lpstr>
      <vt:lpstr>Бюджеты</vt:lpstr>
      <vt:lpstr>Свод!Заголовки_для_печати</vt:lpstr>
      <vt:lpstr>Свод!Область_печати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Волкова М.Н.</cp:lastModifiedBy>
  <cp:lastPrinted>2019-12-30T06:33:16Z</cp:lastPrinted>
  <dcterms:created xsi:type="dcterms:W3CDTF">2002-03-25T05:35:56Z</dcterms:created>
  <dcterms:modified xsi:type="dcterms:W3CDTF">2020-01-13T14:05:21Z</dcterms:modified>
</cp:coreProperties>
</file>