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35" windowHeight="8100" tabRatio="870" activeTab="4"/>
  </bookViews>
  <sheets>
    <sheet name="Лист1" sheetId="1" r:id="rId1"/>
    <sheet name="уборка придомовой территории" sheetId="2" r:id="rId2"/>
    <sheet name="подрядные организации" sheetId="3" r:id="rId3"/>
    <sheet name="тех осмотр" sheetId="4" r:id="rId4"/>
    <sheet name="переделаная калькуляция" sheetId="6" r:id="rId5"/>
    <sheet name="тех осмотр для пред" sheetId="7" r:id="rId6"/>
  </sheets>
  <calcPr calcId="125725"/>
</workbook>
</file>

<file path=xl/calcChain.xml><?xml version="1.0" encoding="utf-8"?>
<calcChain xmlns="http://schemas.openxmlformats.org/spreadsheetml/2006/main">
  <c r="M24" i="2"/>
  <c r="M22"/>
  <c r="L30" i="4"/>
  <c r="L28"/>
  <c r="K26"/>
  <c r="K24"/>
  <c r="M20" i="2"/>
  <c r="L20"/>
  <c r="K17"/>
  <c r="K12"/>
  <c r="D23" i="6"/>
  <c r="B75" i="3"/>
  <c r="C71"/>
  <c r="C72"/>
  <c r="C73"/>
  <c r="C74"/>
  <c r="C70"/>
  <c r="C75" s="1"/>
  <c r="C59"/>
  <c r="C60"/>
  <c r="C61"/>
  <c r="C62"/>
  <c r="C58"/>
  <c r="C47"/>
  <c r="C48"/>
  <c r="C49"/>
  <c r="C50"/>
  <c r="C46"/>
  <c r="C21"/>
  <c r="C22"/>
  <c r="C23"/>
  <c r="C24"/>
  <c r="C20"/>
  <c r="C10"/>
  <c r="C11"/>
  <c r="C12"/>
  <c r="C13"/>
  <c r="C9"/>
  <c r="E26" i="2"/>
  <c r="C31"/>
  <c r="D11" i="6" l="1"/>
  <c r="E11" s="1"/>
  <c r="E14"/>
  <c r="D26"/>
  <c r="E25"/>
  <c r="E23"/>
  <c r="E16"/>
  <c r="E13"/>
  <c r="E12"/>
  <c r="E10"/>
  <c r="E9"/>
  <c r="F29" i="2"/>
  <c r="E30"/>
  <c r="B14" i="3" l="1"/>
  <c r="B25"/>
  <c r="B63"/>
  <c r="C63"/>
  <c r="B51"/>
  <c r="C36"/>
  <c r="D32"/>
  <c r="D33"/>
  <c r="D34"/>
  <c r="D35"/>
  <c r="D31"/>
  <c r="D22" i="6" l="1"/>
  <c r="E22" s="1"/>
  <c r="C51" i="3"/>
  <c r="D20" i="6" s="1"/>
  <c r="E20" s="1"/>
  <c r="D36" i="3"/>
  <c r="D21" i="6" s="1"/>
  <c r="E21" s="1"/>
  <c r="C25" i="3"/>
  <c r="C14"/>
  <c r="D18" i="6" l="1"/>
  <c r="E18" s="1"/>
  <c r="D19"/>
  <c r="F14" i="3"/>
  <c r="G16" s="1"/>
  <c r="E19" i="6" l="1"/>
  <c r="D17"/>
  <c r="D15" l="1"/>
  <c r="E17"/>
  <c r="D8" l="1"/>
  <c r="E15"/>
  <c r="D28" l="1"/>
  <c r="E8"/>
</calcChain>
</file>

<file path=xl/sharedStrings.xml><?xml version="1.0" encoding="utf-8"?>
<sst xmlns="http://schemas.openxmlformats.org/spreadsheetml/2006/main" count="255" uniqueCount="162">
  <si>
    <t>Содержание помещений общего пользования</t>
  </si>
  <si>
    <t>Заработная плата</t>
  </si>
  <si>
    <t>Инвентарь</t>
  </si>
  <si>
    <t xml:space="preserve">Уборка придомовой территории  </t>
  </si>
  <si>
    <t>Лопата 1шт*500,00=500,00</t>
  </si>
  <si>
    <t xml:space="preserve">Примечание: </t>
  </si>
  <si>
    <t>Адрес</t>
  </si>
  <si>
    <t>Площадь</t>
  </si>
  <si>
    <t>ул. Полякова ,7</t>
  </si>
  <si>
    <t>ул. Полякова ,9</t>
  </si>
  <si>
    <t>ул. Полякова ,11</t>
  </si>
  <si>
    <t>ул. Полякова ,13</t>
  </si>
  <si>
    <t>ул. Полякова ,15</t>
  </si>
  <si>
    <t>Итого:</t>
  </si>
  <si>
    <t>Услуги МУП "МИВЦ"</t>
  </si>
  <si>
    <t>Для регистрации граждан</t>
  </si>
  <si>
    <t>Месяц</t>
  </si>
  <si>
    <t>Цена</t>
  </si>
  <si>
    <t xml:space="preserve">Кол-во </t>
  </si>
  <si>
    <t>Сумма</t>
  </si>
  <si>
    <t xml:space="preserve">с НДС </t>
  </si>
  <si>
    <t>п/кар.</t>
  </si>
  <si>
    <t>ул. Полякова,7</t>
  </si>
  <si>
    <t>ул. Полякова,9</t>
  </si>
  <si>
    <t>ул. Полякова,11</t>
  </si>
  <si>
    <t>ул. Полякова,15</t>
  </si>
  <si>
    <t>Для автоматизации учета</t>
  </si>
  <si>
    <t>Услуги   МУП "ГАСС"</t>
  </si>
  <si>
    <t>Общая</t>
  </si>
  <si>
    <t>площадь</t>
  </si>
  <si>
    <t>Услуги Сбербанков</t>
  </si>
  <si>
    <t>оплаты</t>
  </si>
  <si>
    <t>услуг</t>
  </si>
  <si>
    <t>Услуги ИП Рукина Г.С. (дератизация, дезинсекция)</t>
  </si>
  <si>
    <t>Услуги МКП "Производственная база ЖКХ"</t>
  </si>
  <si>
    <t>Адрес дома</t>
  </si>
  <si>
    <t>Обследование вент. и дым.</t>
  </si>
  <si>
    <t>Периодич.</t>
  </si>
  <si>
    <t>за год</t>
  </si>
  <si>
    <t>в месяц</t>
  </si>
  <si>
    <t>Проведение технических осмотров и мелкий ремонт</t>
  </si>
  <si>
    <t xml:space="preserve">1.Осмотр запорной арматуры,трубопроводов, приборов учета. </t>
  </si>
  <si>
    <t>Заработная плата:</t>
  </si>
  <si>
    <t>Начисления:</t>
  </si>
  <si>
    <t>2. Осмотр конструктивных элементов здания.</t>
  </si>
  <si>
    <t xml:space="preserve">(весенний, осенний,регулярный осмотр зданий, составление дефектных </t>
  </si>
  <si>
    <t>ведомостей, сметной документации)</t>
  </si>
  <si>
    <t>3. Мелкий ремонт</t>
  </si>
  <si>
    <t>(устранение утечек, регулировка и набивка сальников в запорной</t>
  </si>
  <si>
    <t>арматуре, устранение мелких повреждений на электрических линиях</t>
  </si>
  <si>
    <t>и в этажных электрических щитах, прочистка канализации по подвалу</t>
  </si>
  <si>
    <t>и выпусков)</t>
  </si>
  <si>
    <t>Электромонтер 10400,00:165час.*2час.*21 день*1чел.*12мес. =31767,27</t>
  </si>
  <si>
    <t xml:space="preserve">Калькуляция себестоимости услуги по содержанию и ремонту жилых помещений, </t>
  </si>
  <si>
    <t>№</t>
  </si>
  <si>
    <t>Статьи затрат</t>
  </si>
  <si>
    <t xml:space="preserve">Единица </t>
  </si>
  <si>
    <t>Затраты</t>
  </si>
  <si>
    <t>Стоимость</t>
  </si>
  <si>
    <t>п/п</t>
  </si>
  <si>
    <t>измерения</t>
  </si>
  <si>
    <t xml:space="preserve">на </t>
  </si>
  <si>
    <t>на 1м² S квартиры</t>
  </si>
  <si>
    <t>месяц</t>
  </si>
  <si>
    <t>(руб.)</t>
  </si>
  <si>
    <t>руб.</t>
  </si>
  <si>
    <t>Уборка придомовой территории</t>
  </si>
  <si>
    <t xml:space="preserve">Содержание помещений общего пользования </t>
  </si>
  <si>
    <t>Проведение тех. осмотров и мелкий ремонт</t>
  </si>
  <si>
    <t>3.1</t>
  </si>
  <si>
    <t xml:space="preserve">Осмотр запорной арматуры, трубопроводов. </t>
  </si>
  <si>
    <t>3.2</t>
  </si>
  <si>
    <t>Осмотр конструктивных элементов здания.</t>
  </si>
  <si>
    <t>3.3</t>
  </si>
  <si>
    <t>Услуги прочих подрядных организаций всего</t>
  </si>
  <si>
    <t xml:space="preserve">в том числе: </t>
  </si>
  <si>
    <t>4.1</t>
  </si>
  <si>
    <t>МУП  "МИВЦ" всего</t>
  </si>
  <si>
    <t>в том числе: автоматизация учета</t>
  </si>
  <si>
    <t>подготовка документов для регистрации граждан</t>
  </si>
  <si>
    <t>4.2</t>
  </si>
  <si>
    <t>Сбербанк</t>
  </si>
  <si>
    <t>4.3</t>
  </si>
  <si>
    <t>Аварийное обслуживание</t>
  </si>
  <si>
    <t>4.4</t>
  </si>
  <si>
    <t>Дератизация</t>
  </si>
  <si>
    <t>4.5</t>
  </si>
  <si>
    <t>Обслуживание дымоходов и вентканалов</t>
  </si>
  <si>
    <t>5</t>
  </si>
  <si>
    <t>Обслуживаемая площадь, кв.м.</t>
  </si>
  <si>
    <t>Стоимость по содержанию и ремонту жилого помещения</t>
  </si>
  <si>
    <t>(1кв.м.) в месяц( без НДС)</t>
  </si>
  <si>
    <t>Начисления 20,2%</t>
  </si>
  <si>
    <t>ул. Полякова,13</t>
  </si>
  <si>
    <t>Экономист                                                                                                                       Е.С. Поляк</t>
  </si>
  <si>
    <t>(периодичность- 2раза в месяц, 5домов*2часа*2раза=20 час.)</t>
  </si>
  <si>
    <t>Слесарь СТСиО 11960,00:165час.*20час.*1чел.*12мес.=17396,36</t>
  </si>
  <si>
    <t>Слесарь СТСиО 17875,00:165час.*20час.*1чел.*12мес.=25999,99</t>
  </si>
  <si>
    <t>Итого: 43396,35</t>
  </si>
  <si>
    <t>43396,35*20,2%=8766,06</t>
  </si>
  <si>
    <t>Итого:8766,06</t>
  </si>
  <si>
    <t>Всего: 52162,41</t>
  </si>
  <si>
    <t>Слесарь СТСиО 11960,00:165час.*2час.*21день*1чел.*12мес.=36532,36</t>
  </si>
  <si>
    <t>Слесарь СТСиО 17875,00:165час.*2час.*21день*1чел.*12мес.=54599,99</t>
  </si>
  <si>
    <t>Итого: 122899,62</t>
  </si>
  <si>
    <t>122899,62*20,2%=24825,72</t>
  </si>
  <si>
    <t>Итого: 24825,72</t>
  </si>
  <si>
    <t>Всего: 182381,34</t>
  </si>
  <si>
    <t>Уборщик 2чел.*5800,00*12мес.=139200</t>
  </si>
  <si>
    <t>139200*20,2%=28118,4</t>
  </si>
  <si>
    <t>Весенний осмотр-5домов*2час.=10часов</t>
  </si>
  <si>
    <t>Осенний осмотр-5домов*2час.=10часов</t>
  </si>
  <si>
    <t>Слесарь СТСиО 17875,00:165час.*20час.*1чел.=2166,66</t>
  </si>
  <si>
    <t>Мастер 11960,00:165час.*20час.*1чел.=1449,69</t>
  </si>
  <si>
    <t>Электромонтер 10400,00:165час.*20час.*1чел.=1260,60</t>
  </si>
  <si>
    <t>Итого: 4876,95</t>
  </si>
  <si>
    <t>4876,95*20,2%=985,14</t>
  </si>
  <si>
    <t>Итого: 985,14</t>
  </si>
  <si>
    <t>Всего: 5862,09</t>
  </si>
  <si>
    <t>Всего: 240405,84:12 мес.=20033,82</t>
  </si>
  <si>
    <t>Экономист                                 Е.С. Поляк</t>
  </si>
  <si>
    <t>Экономист                                           Е.С. Поляк</t>
  </si>
  <si>
    <t xml:space="preserve"> Мелкий текущий ремонт</t>
  </si>
  <si>
    <t>Материалы (трубы, металл,набивка, провод и др.) 8285,17*12мес.=99422,04</t>
  </si>
  <si>
    <t>Услуги по управлению 12,65%</t>
  </si>
  <si>
    <t>Расходы ООО  "Русь-МН" всего, в том числе:</t>
  </si>
  <si>
    <t>расположенных по адресу: г. Воронеж, ул. Полякова д.7,9,11,13,15.</t>
  </si>
  <si>
    <t>Дворник  2чел.*5800,00*12мес.=139200,00</t>
  </si>
  <si>
    <t>139200,00*20,2%=28118,4</t>
  </si>
  <si>
    <t>Метла 24шт*200,00=4800</t>
  </si>
  <si>
    <t>Грабли 2шт*150,00=300,00</t>
  </si>
  <si>
    <t>Ведра 2шт*200,00=400,00</t>
  </si>
  <si>
    <t>Перчатки х/б 24пар.*20,00=480,00</t>
  </si>
  <si>
    <t>Мешки д/мусора 20 уп.*40,00=800,00</t>
  </si>
  <si>
    <t>Итого:7280,00</t>
  </si>
  <si>
    <t xml:space="preserve">По формам МУП "МИВЦ" за октябрь 2014г </t>
  </si>
  <si>
    <t xml:space="preserve">ул. Полякова 7,9,11,13,15       2013год (данные взяты по формам МУП "МИВЦ" за октябрь 2014г.) </t>
  </si>
  <si>
    <t>лицевые счета за  сентябрь</t>
  </si>
  <si>
    <t>Примечание: согласно договора №32 от 16.12.2009г -8927,62:21616,5м²=0,48</t>
  </si>
  <si>
    <t>все по лицевым счетам, только МУП ГАСС по договору</t>
  </si>
  <si>
    <t>Веник 24шт.*100,00=2400,00</t>
  </si>
  <si>
    <t>Перчатки рез. 48пар.*30,00=1440,00</t>
  </si>
  <si>
    <t>Слесарь СТСиО 17875,00:165час.*2час.*21день*1чел.*12мес.=54599,9</t>
  </si>
  <si>
    <t>Итого: 122899,53</t>
  </si>
  <si>
    <t>122899,53*20,2%=24825,7</t>
  </si>
  <si>
    <t>Итого: 24825,7</t>
  </si>
  <si>
    <t>Всего: 147725,23</t>
  </si>
  <si>
    <t>(периодичность- 4раза в месяц, 5домов*2часа*2раза=20 час.)</t>
  </si>
  <si>
    <t>Слесарь СТСиО 17875,00:165час.*20час.*1чел.=2166,667</t>
  </si>
  <si>
    <t>Мастер 11960,00:165час.*20час.*1чел.=1449,697</t>
  </si>
  <si>
    <t>Итого: 4876,96 - в месяц</t>
  </si>
  <si>
    <t>4876,96*20,2%=985,15</t>
  </si>
  <si>
    <t>Итого: 985,15</t>
  </si>
  <si>
    <t>Всего:5862,11</t>
  </si>
  <si>
    <t>Всего в месяц: (139200,00+28118,4+7280,00):12мес.=14549,87</t>
  </si>
  <si>
    <t>Швабра 4шт.*400,00=400,00</t>
  </si>
  <si>
    <t>Ведро 4шт.*200,00=800,00</t>
  </si>
  <si>
    <t>Тех. салфетка 48шт.*70,00=3360,00</t>
  </si>
  <si>
    <t>Итого: 8400,00</t>
  </si>
  <si>
    <t>Всего в месяц: (139200,00+28118,4+8400):12мес.=14643,2</t>
  </si>
  <si>
    <t>Материалы (трубы, металл,набивка, провод) 11800,00*12мес.=141600</t>
  </si>
  <si>
    <t>Всего: 289325,23:12 мес.=24110,43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</si>
</sst>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name val="Arial"/>
    </font>
    <font>
      <sz val="13"/>
      <name val="Arial"/>
    </font>
    <font>
      <b/>
      <sz val="13"/>
      <name val="Arial"/>
      <family val="2"/>
      <charset val="204"/>
    </font>
    <font>
      <b/>
      <sz val="14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113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2"/>
    <xf numFmtId="0" fontId="3" fillId="0" borderId="0" xfId="2" applyFont="1"/>
    <xf numFmtId="0" fontId="2" fillId="0" borderId="1" xfId="2" applyFont="1" applyBorder="1"/>
    <xf numFmtId="0" fontId="8" fillId="0" borderId="1" xfId="2" applyFont="1" applyBorder="1"/>
    <xf numFmtId="0" fontId="1" fillId="0" borderId="0" xfId="3"/>
    <xf numFmtId="0" fontId="3" fillId="0" borderId="0" xfId="3" applyFont="1"/>
    <xf numFmtId="0" fontId="4" fillId="0" borderId="0" xfId="3" applyFont="1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/>
    <xf numFmtId="0" fontId="3" fillId="0" borderId="3" xfId="3" applyFont="1" applyBorder="1" applyAlignment="1"/>
    <xf numFmtId="0" fontId="5" fillId="0" borderId="0" xfId="3" applyFont="1" applyAlignment="1">
      <alignment horizontal="center"/>
    </xf>
    <xf numFmtId="0" fontId="3" fillId="0" borderId="3" xfId="3" applyFont="1" applyBorder="1" applyAlignment="1">
      <alignment horizontal="center"/>
    </xf>
    <xf numFmtId="0" fontId="4" fillId="0" borderId="1" xfId="3" applyFont="1" applyBorder="1"/>
    <xf numFmtId="0" fontId="4" fillId="0" borderId="1" xfId="3" applyFont="1" applyBorder="1" applyAlignment="1">
      <alignment horizontal="center"/>
    </xf>
    <xf numFmtId="0" fontId="3" fillId="0" borderId="4" xfId="3" applyFont="1" applyBorder="1" applyAlignment="1"/>
    <xf numFmtId="0" fontId="3" fillId="0" borderId="5" xfId="3" applyFont="1" applyBorder="1" applyAlignment="1"/>
    <xf numFmtId="0" fontId="4" fillId="0" borderId="6" xfId="3" applyFont="1" applyBorder="1"/>
    <xf numFmtId="0" fontId="4" fillId="0" borderId="0" xfId="3" applyFont="1" applyBorder="1"/>
    <xf numFmtId="0" fontId="4" fillId="0" borderId="0" xfId="3" applyFont="1" applyBorder="1" applyAlignment="1">
      <alignment horizontal="center"/>
    </xf>
    <xf numFmtId="0" fontId="6" fillId="0" borderId="0" xfId="3" applyFont="1" applyBorder="1"/>
    <xf numFmtId="0" fontId="3" fillId="0" borderId="0" xfId="3" applyFont="1" applyBorder="1"/>
    <xf numFmtId="2" fontId="4" fillId="0" borderId="1" xfId="3" applyNumberFormat="1" applyFont="1" applyBorder="1" applyAlignment="1">
      <alignment horizontal="center"/>
    </xf>
    <xf numFmtId="2" fontId="4" fillId="0" borderId="0" xfId="3" applyNumberFormat="1" applyFont="1" applyBorder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left"/>
    </xf>
    <xf numFmtId="0" fontId="4" fillId="0" borderId="0" xfId="4" applyFont="1" applyAlignment="1">
      <alignment horizontal="left"/>
    </xf>
    <xf numFmtId="0" fontId="3" fillId="0" borderId="14" xfId="3" applyFont="1" applyBorder="1" applyAlignment="1"/>
    <xf numFmtId="0" fontId="0" fillId="0" borderId="0" xfId="0"/>
    <xf numFmtId="0" fontId="3" fillId="0" borderId="13" xfId="3" applyFont="1" applyBorder="1" applyAlignment="1"/>
    <xf numFmtId="0" fontId="3" fillId="0" borderId="0" xfId="3" applyFont="1" applyBorder="1" applyAlignment="1"/>
    <xf numFmtId="0" fontId="3" fillId="0" borderId="0" xfId="3" applyFont="1" applyBorder="1" applyAlignment="1">
      <alignment horizontal="center"/>
    </xf>
    <xf numFmtId="0" fontId="3" fillId="0" borderId="1" xfId="3" applyFont="1" applyBorder="1" applyAlignment="1"/>
    <xf numFmtId="0" fontId="7" fillId="0" borderId="0" xfId="3" applyFont="1" applyBorder="1" applyAlignment="1"/>
    <xf numFmtId="0" fontId="7" fillId="0" borderId="0" xfId="3" applyFont="1" applyBorder="1" applyAlignment="1">
      <alignment horizontal="center"/>
    </xf>
    <xf numFmtId="0" fontId="1" fillId="0" borderId="0" xfId="3" applyBorder="1"/>
    <xf numFmtId="0" fontId="0" fillId="0" borderId="0" xfId="0"/>
    <xf numFmtId="2" fontId="3" fillId="0" borderId="13" xfId="3" applyNumberFormat="1" applyFont="1" applyBorder="1" applyAlignment="1">
      <alignment horizontal="center"/>
    </xf>
    <xf numFmtId="2" fontId="4" fillId="0" borderId="10" xfId="3" applyNumberFormat="1" applyFont="1" applyBorder="1" applyAlignment="1">
      <alignment horizontal="center"/>
    </xf>
    <xf numFmtId="2" fontId="3" fillId="0" borderId="0" xfId="3" applyNumberFormat="1" applyFont="1" applyBorder="1" applyAlignment="1">
      <alignment horizontal="center"/>
    </xf>
    <xf numFmtId="0" fontId="4" fillId="0" borderId="10" xfId="3" applyFont="1" applyBorder="1"/>
    <xf numFmtId="0" fontId="6" fillId="0" borderId="1" xfId="0" applyFont="1" applyFill="1" applyBorder="1" applyAlignment="1">
      <alignment horizontal="center"/>
    </xf>
    <xf numFmtId="2" fontId="3" fillId="0" borderId="1" xfId="3" applyNumberFormat="1" applyFont="1" applyBorder="1" applyAlignment="1">
      <alignment horizontal="center"/>
    </xf>
    <xf numFmtId="0" fontId="6" fillId="0" borderId="1" xfId="3" applyFont="1" applyBorder="1" applyAlignment="1"/>
    <xf numFmtId="0" fontId="5" fillId="0" borderId="0" xfId="3" applyFont="1" applyBorder="1" applyAlignment="1">
      <alignment horizontal="center"/>
    </xf>
    <xf numFmtId="0" fontId="0" fillId="0" borderId="0" xfId="0" applyBorder="1"/>
    <xf numFmtId="0" fontId="6" fillId="0" borderId="0" xfId="3" applyFont="1"/>
    <xf numFmtId="2" fontId="3" fillId="0" borderId="0" xfId="3" applyNumberFormat="1" applyFont="1" applyBorder="1"/>
    <xf numFmtId="0" fontId="6" fillId="0" borderId="1" xfId="6" applyFont="1" applyBorder="1" applyAlignment="1">
      <alignment horizontal="center"/>
    </xf>
    <xf numFmtId="0" fontId="6" fillId="0" borderId="3" xfId="6" applyFont="1" applyBorder="1" applyAlignment="1"/>
    <xf numFmtId="0" fontId="6" fillId="0" borderId="3" xfId="6" applyFont="1" applyBorder="1" applyAlignment="1">
      <alignment horizontal="center"/>
    </xf>
    <xf numFmtId="0" fontId="4" fillId="0" borderId="1" xfId="6" applyFont="1" applyBorder="1"/>
    <xf numFmtId="2" fontId="6" fillId="0" borderId="3" xfId="6" applyNumberFormat="1" applyFont="1" applyBorder="1" applyAlignment="1">
      <alignment horizontal="center"/>
    </xf>
    <xf numFmtId="2" fontId="4" fillId="0" borderId="1" xfId="6" applyNumberFormat="1" applyFont="1" applyBorder="1" applyAlignment="1">
      <alignment horizontal="center"/>
    </xf>
    <xf numFmtId="0" fontId="6" fillId="0" borderId="2" xfId="6" applyFont="1" applyBorder="1"/>
    <xf numFmtId="0" fontId="6" fillId="0" borderId="7" xfId="6" applyFont="1" applyBorder="1"/>
    <xf numFmtId="0" fontId="6" fillId="0" borderId="2" xfId="6" applyFont="1" applyBorder="1" applyAlignment="1">
      <alignment horizontal="center"/>
    </xf>
    <xf numFmtId="2" fontId="6" fillId="0" borderId="2" xfId="6" applyNumberFormat="1" applyFont="1" applyBorder="1" applyAlignment="1">
      <alignment horizontal="center"/>
    </xf>
    <xf numFmtId="0" fontId="6" fillId="0" borderId="8" xfId="6" applyFont="1" applyBorder="1"/>
    <xf numFmtId="0" fontId="6" fillId="0" borderId="3" xfId="6" applyFont="1" applyBorder="1"/>
    <xf numFmtId="0" fontId="6" fillId="0" borderId="9" xfId="6" applyFont="1" applyBorder="1"/>
    <xf numFmtId="0" fontId="6" fillId="0" borderId="1" xfId="6" applyFont="1" applyBorder="1"/>
    <xf numFmtId="1" fontId="6" fillId="0" borderId="1" xfId="6" applyNumberFormat="1" applyFont="1" applyBorder="1" applyAlignment="1">
      <alignment horizontal="center"/>
    </xf>
    <xf numFmtId="0" fontId="4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5" fillId="0" borderId="0" xfId="3" applyFont="1" applyAlignment="1">
      <alignment horizontal="center"/>
    </xf>
    <xf numFmtId="0" fontId="11" fillId="0" borderId="2" xfId="5" applyFont="1" applyBorder="1" applyAlignment="1"/>
    <xf numFmtId="0" fontId="11" fillId="0" borderId="2" xfId="5" applyFont="1" applyBorder="1" applyAlignment="1">
      <alignment horizontal="center"/>
    </xf>
    <xf numFmtId="0" fontId="11" fillId="0" borderId="7" xfId="5" applyFont="1" applyBorder="1" applyAlignment="1"/>
    <xf numFmtId="0" fontId="11" fillId="0" borderId="7" xfId="5" applyFont="1" applyBorder="1" applyAlignment="1">
      <alignment horizontal="center"/>
    </xf>
    <xf numFmtId="0" fontId="11" fillId="0" borderId="3" xfId="5" applyFont="1" applyBorder="1" applyAlignment="1"/>
    <xf numFmtId="0" fontId="11" fillId="0" borderId="3" xfId="5" applyFont="1" applyBorder="1" applyAlignment="1">
      <alignment horizontal="center"/>
    </xf>
    <xf numFmtId="0" fontId="11" fillId="0" borderId="1" xfId="5" applyFont="1" applyBorder="1"/>
    <xf numFmtId="0" fontId="10" fillId="0" borderId="1" xfId="5" applyFont="1" applyBorder="1"/>
    <xf numFmtId="2" fontId="10" fillId="0" borderId="1" xfId="5" applyNumberFormat="1" applyFont="1" applyBorder="1" applyAlignment="1">
      <alignment horizontal="center"/>
    </xf>
    <xf numFmtId="0" fontId="11" fillId="0" borderId="1" xfId="5" applyFont="1" applyBorder="1" applyAlignment="1">
      <alignment horizontal="center"/>
    </xf>
    <xf numFmtId="2" fontId="11" fillId="0" borderId="1" xfId="5" applyNumberFormat="1" applyFont="1" applyBorder="1" applyAlignment="1">
      <alignment horizontal="center"/>
    </xf>
    <xf numFmtId="49" fontId="11" fillId="0" borderId="1" xfId="5" applyNumberFormat="1" applyFont="1" applyBorder="1" applyAlignment="1">
      <alignment horizontal="center"/>
    </xf>
    <xf numFmtId="0" fontId="11" fillId="0" borderId="1" xfId="5" applyFont="1" applyBorder="1" applyAlignment="1"/>
    <xf numFmtId="0" fontId="13" fillId="0" borderId="0" xfId="0" applyFont="1"/>
    <xf numFmtId="0" fontId="9" fillId="0" borderId="0" xfId="5" applyFont="1"/>
    <xf numFmtId="2" fontId="13" fillId="0" borderId="0" xfId="0" applyNumberFormat="1" applyFont="1"/>
    <xf numFmtId="0" fontId="9" fillId="0" borderId="0" xfId="5" applyFont="1" applyAlignment="1">
      <alignment horizontal="center"/>
    </xf>
    <xf numFmtId="0" fontId="9" fillId="0" borderId="0" xfId="5" applyFont="1" applyBorder="1"/>
    <xf numFmtId="0" fontId="12" fillId="0" borderId="0" xfId="5" applyFont="1" applyBorder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2" fillId="0" borderId="10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6" fillId="0" borderId="11" xfId="6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2" fillId="0" borderId="0" xfId="5" applyFont="1" applyAlignment="1">
      <alignment horizontal="center"/>
    </xf>
    <xf numFmtId="0" fontId="9" fillId="0" borderId="0" xfId="5" applyFont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23"/>
  <sheetViews>
    <sheetView topLeftCell="A4" workbookViewId="0">
      <selection activeCell="A19" sqref="A19:H19"/>
    </sheetView>
  </sheetViews>
  <sheetFormatPr defaultRowHeight="15"/>
  <sheetData>
    <row r="3" spans="1:8" ht="16.5">
      <c r="A3" s="87" t="s">
        <v>0</v>
      </c>
      <c r="B3" s="87"/>
      <c r="C3" s="87"/>
      <c r="D3" s="87"/>
      <c r="E3" s="87"/>
      <c r="F3" s="87"/>
      <c r="G3" s="87"/>
      <c r="H3" s="87"/>
    </row>
    <row r="4" spans="1:8" ht="16.5">
      <c r="A4" s="2"/>
      <c r="B4" s="2"/>
      <c r="C4" s="2"/>
      <c r="D4" s="2"/>
      <c r="E4" s="2"/>
      <c r="F4" s="2"/>
      <c r="G4" s="1"/>
      <c r="H4" s="1"/>
    </row>
    <row r="5" spans="1:8" ht="16.5">
      <c r="A5" s="88" t="s">
        <v>1</v>
      </c>
      <c r="B5" s="88"/>
      <c r="C5" s="88"/>
      <c r="D5" s="88"/>
      <c r="E5" s="88"/>
      <c r="F5" s="88"/>
      <c r="G5" s="88"/>
      <c r="H5" s="88"/>
    </row>
    <row r="6" spans="1:8" ht="16.5">
      <c r="A6" s="89" t="s">
        <v>108</v>
      </c>
      <c r="B6" s="89"/>
      <c r="C6" s="89"/>
      <c r="D6" s="89"/>
      <c r="E6" s="89"/>
      <c r="F6" s="89"/>
      <c r="G6" s="89"/>
      <c r="H6" s="89"/>
    </row>
    <row r="7" spans="1:8" ht="16.5">
      <c r="A7" s="2"/>
      <c r="B7" s="2"/>
      <c r="C7" s="2"/>
      <c r="D7" s="2"/>
      <c r="E7" s="2"/>
      <c r="F7" s="2"/>
      <c r="G7" s="1"/>
      <c r="H7" s="1"/>
    </row>
    <row r="8" spans="1:8" ht="16.5">
      <c r="A8" s="88" t="s">
        <v>92</v>
      </c>
      <c r="B8" s="88"/>
      <c r="C8" s="88"/>
      <c r="D8" s="88"/>
      <c r="E8" s="88"/>
      <c r="F8" s="88"/>
      <c r="G8" s="88"/>
      <c r="H8" s="88"/>
    </row>
    <row r="9" spans="1:8" ht="16.5">
      <c r="A9" s="89" t="s">
        <v>109</v>
      </c>
      <c r="B9" s="89"/>
      <c r="C9" s="89"/>
      <c r="D9" s="89"/>
      <c r="E9" s="89"/>
      <c r="F9" s="89"/>
      <c r="G9" s="89"/>
      <c r="H9" s="89"/>
    </row>
    <row r="10" spans="1:8" ht="16.5">
      <c r="A10" s="2"/>
      <c r="B10" s="2"/>
      <c r="C10" s="2"/>
      <c r="D10" s="2"/>
      <c r="E10" s="2"/>
      <c r="F10" s="2"/>
      <c r="G10" s="1"/>
      <c r="H10" s="1"/>
    </row>
    <row r="11" spans="1:8" ht="16.5">
      <c r="A11" s="88" t="s">
        <v>2</v>
      </c>
      <c r="B11" s="88"/>
      <c r="C11" s="88"/>
      <c r="D11" s="88"/>
      <c r="E11" s="88"/>
      <c r="F11" s="88"/>
      <c r="G11" s="88"/>
      <c r="H11" s="88"/>
    </row>
    <row r="12" spans="1:8" ht="16.5">
      <c r="A12" s="90" t="s">
        <v>155</v>
      </c>
      <c r="B12" s="90"/>
      <c r="C12" s="90"/>
      <c r="D12" s="90"/>
      <c r="E12" s="90"/>
      <c r="F12" s="90"/>
      <c r="G12" s="90"/>
      <c r="H12" s="90"/>
    </row>
    <row r="13" spans="1:8" ht="16.5">
      <c r="A13" s="90" t="s">
        <v>140</v>
      </c>
      <c r="B13" s="90"/>
      <c r="C13" s="90"/>
      <c r="D13" s="90"/>
      <c r="E13" s="90"/>
      <c r="F13" s="90"/>
      <c r="G13" s="90"/>
      <c r="H13" s="90"/>
    </row>
    <row r="14" spans="1:8" ht="16.5">
      <c r="A14" s="90" t="s">
        <v>157</v>
      </c>
      <c r="B14" s="90"/>
      <c r="C14" s="90"/>
      <c r="D14" s="90"/>
      <c r="E14" s="90"/>
      <c r="F14" s="90"/>
      <c r="G14" s="90"/>
      <c r="H14" s="90"/>
    </row>
    <row r="15" spans="1:8" ht="16.5">
      <c r="A15" s="90" t="s">
        <v>156</v>
      </c>
      <c r="B15" s="90"/>
      <c r="C15" s="90"/>
      <c r="D15" s="90"/>
      <c r="E15" s="90"/>
      <c r="F15" s="90"/>
      <c r="G15" s="90"/>
      <c r="H15" s="90"/>
    </row>
    <row r="16" spans="1:8" ht="16.5">
      <c r="A16" s="90" t="s">
        <v>141</v>
      </c>
      <c r="B16" s="90"/>
      <c r="C16" s="90"/>
      <c r="D16" s="90"/>
      <c r="E16" s="90"/>
      <c r="F16" s="90"/>
      <c r="G16" s="90"/>
      <c r="H16" s="90"/>
    </row>
    <row r="17" spans="1:8" ht="16.5">
      <c r="A17" s="90" t="s">
        <v>158</v>
      </c>
      <c r="B17" s="90"/>
      <c r="C17" s="90"/>
      <c r="D17" s="90"/>
      <c r="E17" s="90"/>
      <c r="F17" s="90"/>
      <c r="G17" s="90"/>
      <c r="H17" s="90"/>
    </row>
    <row r="18" spans="1:8" ht="16.5">
      <c r="A18" s="2"/>
      <c r="B18" s="2"/>
      <c r="C18" s="2"/>
      <c r="D18" s="2"/>
      <c r="E18" s="2"/>
      <c r="F18" s="2"/>
      <c r="G18" s="1"/>
      <c r="H18" s="1"/>
    </row>
    <row r="19" spans="1:8" ht="16.5">
      <c r="A19" s="87" t="s">
        <v>159</v>
      </c>
      <c r="B19" s="87"/>
      <c r="C19" s="87"/>
      <c r="D19" s="87"/>
      <c r="E19" s="87"/>
      <c r="F19" s="87"/>
      <c r="G19" s="87"/>
      <c r="H19" s="87"/>
    </row>
    <row r="20" spans="1:8" ht="16.5">
      <c r="A20" s="2"/>
      <c r="B20" s="2"/>
      <c r="C20" s="2"/>
      <c r="D20" s="2"/>
      <c r="E20" s="2"/>
      <c r="F20" s="2"/>
      <c r="G20" s="1"/>
      <c r="H20" s="1"/>
    </row>
    <row r="21" spans="1:8" ht="16.5">
      <c r="A21" s="2"/>
      <c r="B21" s="2"/>
      <c r="C21" s="2"/>
      <c r="D21" s="2"/>
      <c r="E21" s="2"/>
      <c r="F21" s="2"/>
      <c r="G21" s="1"/>
      <c r="H21" s="1"/>
    </row>
    <row r="22" spans="1:8" ht="16.5">
      <c r="A22" s="2"/>
      <c r="B22" s="2"/>
      <c r="C22" s="2"/>
      <c r="D22" s="2"/>
      <c r="E22" s="2"/>
      <c r="F22" s="2"/>
      <c r="G22" s="1"/>
      <c r="H22" s="1"/>
    </row>
    <row r="23" spans="1:8" ht="16.5">
      <c r="A23" s="2" t="s">
        <v>120</v>
      </c>
      <c r="B23" s="2"/>
      <c r="C23" s="2"/>
      <c r="D23" s="2"/>
      <c r="E23" s="2"/>
      <c r="F23" s="2"/>
      <c r="G23" s="1"/>
      <c r="H23" s="1"/>
    </row>
  </sheetData>
  <mergeCells count="13">
    <mergeCell ref="A3:H3"/>
    <mergeCell ref="A5:H5"/>
    <mergeCell ref="A6:H6"/>
    <mergeCell ref="A8:H8"/>
    <mergeCell ref="A19:H19"/>
    <mergeCell ref="A13:H13"/>
    <mergeCell ref="A14:H14"/>
    <mergeCell ref="A15:H15"/>
    <mergeCell ref="A16:H16"/>
    <mergeCell ref="A9:H9"/>
    <mergeCell ref="A11:H11"/>
    <mergeCell ref="A12:H12"/>
    <mergeCell ref="A17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M54"/>
  <sheetViews>
    <sheetView workbookViewId="0">
      <selection activeCell="A20" sqref="A20:J20"/>
    </sheetView>
  </sheetViews>
  <sheetFormatPr defaultRowHeight="15"/>
  <sheetData>
    <row r="3" spans="1:11" ht="18">
      <c r="A3" s="92" t="s">
        <v>3</v>
      </c>
      <c r="B3" s="92"/>
      <c r="C3" s="92"/>
      <c r="D3" s="92"/>
      <c r="E3" s="92"/>
      <c r="F3" s="92"/>
      <c r="G3" s="92"/>
      <c r="H3" s="92"/>
    </row>
    <row r="4" spans="1:11" ht="16.5">
      <c r="A4" s="4"/>
      <c r="B4" s="4"/>
      <c r="C4" s="4"/>
      <c r="D4" s="4"/>
      <c r="E4" s="4"/>
      <c r="F4" s="4"/>
      <c r="G4" s="4"/>
      <c r="H4" s="4"/>
    </row>
    <row r="5" spans="1:11" ht="16.5">
      <c r="A5" s="93" t="s">
        <v>1</v>
      </c>
      <c r="B5" s="93"/>
      <c r="C5" s="93"/>
      <c r="D5" s="93"/>
      <c r="E5" s="93"/>
      <c r="F5" s="93"/>
      <c r="G5" s="93"/>
      <c r="H5" s="93"/>
    </row>
    <row r="6" spans="1:11" ht="16.5">
      <c r="A6" s="91" t="s">
        <v>127</v>
      </c>
      <c r="B6" s="91"/>
      <c r="C6" s="91"/>
      <c r="D6" s="91"/>
      <c r="E6" s="91"/>
      <c r="F6" s="91"/>
      <c r="G6" s="91"/>
      <c r="H6" s="91"/>
    </row>
    <row r="7" spans="1:11" ht="16.5">
      <c r="A7" s="91"/>
      <c r="B7" s="91"/>
      <c r="C7" s="91"/>
      <c r="D7" s="91"/>
      <c r="E7" s="91"/>
      <c r="F7" s="91"/>
      <c r="G7" s="91"/>
      <c r="H7" s="91"/>
    </row>
    <row r="8" spans="1:11" ht="16.5">
      <c r="A8" s="93" t="s">
        <v>92</v>
      </c>
      <c r="B8" s="93"/>
      <c r="C8" s="93"/>
      <c r="D8" s="93"/>
      <c r="E8" s="93"/>
      <c r="F8" s="93"/>
      <c r="G8" s="93"/>
      <c r="H8" s="93"/>
    </row>
    <row r="9" spans="1:11" ht="16.5">
      <c r="A9" s="91" t="s">
        <v>128</v>
      </c>
      <c r="B9" s="91"/>
      <c r="C9" s="91"/>
      <c r="D9" s="91"/>
      <c r="E9" s="91"/>
      <c r="F9" s="91"/>
      <c r="G9" s="91"/>
      <c r="H9" s="91"/>
    </row>
    <row r="10" spans="1:11" ht="16.5">
      <c r="A10" s="4"/>
      <c r="B10" s="4"/>
      <c r="C10" s="4"/>
      <c r="D10" s="4"/>
      <c r="E10" s="4"/>
      <c r="F10" s="4"/>
      <c r="G10" s="4"/>
      <c r="H10" s="4"/>
    </row>
    <row r="11" spans="1:11" ht="16.5">
      <c r="A11" s="93" t="s">
        <v>2</v>
      </c>
      <c r="B11" s="93"/>
      <c r="C11" s="93"/>
      <c r="D11" s="93"/>
      <c r="E11" s="93"/>
      <c r="F11" s="93"/>
      <c r="G11" s="93"/>
      <c r="H11" s="93"/>
    </row>
    <row r="12" spans="1:11" ht="16.5">
      <c r="A12" s="91" t="s">
        <v>129</v>
      </c>
      <c r="B12" s="91"/>
      <c r="C12" s="91"/>
      <c r="D12" s="91"/>
      <c r="E12" s="91"/>
      <c r="F12" s="91"/>
      <c r="G12" s="91"/>
      <c r="H12" s="91"/>
      <c r="K12">
        <f>22*200</f>
        <v>4400</v>
      </c>
    </row>
    <row r="13" spans="1:11" ht="16.5">
      <c r="A13" s="91" t="s">
        <v>130</v>
      </c>
      <c r="B13" s="91"/>
      <c r="C13" s="91"/>
      <c r="D13" s="91"/>
      <c r="E13" s="91"/>
      <c r="F13" s="91"/>
      <c r="G13" s="91"/>
      <c r="H13" s="91"/>
    </row>
    <row r="14" spans="1:11" ht="16.5">
      <c r="A14" s="91" t="s">
        <v>4</v>
      </c>
      <c r="B14" s="91"/>
      <c r="C14" s="91"/>
      <c r="D14" s="91"/>
      <c r="E14" s="91"/>
      <c r="F14" s="91"/>
      <c r="G14" s="91"/>
      <c r="H14" s="91"/>
    </row>
    <row r="15" spans="1:11" ht="16.5">
      <c r="A15" s="91" t="s">
        <v>131</v>
      </c>
      <c r="B15" s="91"/>
      <c r="C15" s="91"/>
      <c r="D15" s="91"/>
      <c r="E15" s="91"/>
      <c r="F15" s="91"/>
      <c r="G15" s="91"/>
      <c r="H15" s="91"/>
    </row>
    <row r="16" spans="1:11" ht="16.5">
      <c r="A16" s="91" t="s">
        <v>132</v>
      </c>
      <c r="B16" s="91"/>
      <c r="C16" s="91"/>
      <c r="D16" s="91"/>
      <c r="E16" s="91"/>
      <c r="F16" s="91"/>
      <c r="G16" s="91"/>
      <c r="H16" s="91"/>
    </row>
    <row r="17" spans="1:13" ht="16.5">
      <c r="A17" s="91" t="s">
        <v>133</v>
      </c>
      <c r="B17" s="91"/>
      <c r="C17" s="91"/>
      <c r="D17" s="91"/>
      <c r="E17" s="91"/>
      <c r="F17" s="91"/>
      <c r="G17" s="91"/>
      <c r="H17" s="91"/>
      <c r="I17" s="3"/>
      <c r="J17" s="3"/>
      <c r="K17">
        <f>7280-400</f>
        <v>6880</v>
      </c>
    </row>
    <row r="18" spans="1:13" ht="16.5">
      <c r="A18" s="91" t="s">
        <v>134</v>
      </c>
      <c r="B18" s="91"/>
      <c r="C18" s="91"/>
      <c r="D18" s="91"/>
      <c r="E18" s="91"/>
      <c r="F18" s="91"/>
      <c r="G18" s="91"/>
      <c r="H18" s="91"/>
      <c r="I18" s="3"/>
      <c r="J18" s="3"/>
    </row>
    <row r="19" spans="1:13" ht="16.5">
      <c r="A19" s="4"/>
      <c r="B19" s="4"/>
      <c r="C19" s="4"/>
      <c r="D19" s="4"/>
      <c r="E19" s="4"/>
      <c r="F19" s="4"/>
      <c r="G19" s="4"/>
      <c r="H19" s="4"/>
      <c r="I19" s="3"/>
      <c r="J19" s="3"/>
    </row>
    <row r="20" spans="1:13" ht="16.5">
      <c r="A20" s="96" t="s">
        <v>154</v>
      </c>
      <c r="B20" s="96"/>
      <c r="C20" s="96"/>
      <c r="D20" s="96"/>
      <c r="E20" s="96"/>
      <c r="F20" s="96"/>
      <c r="G20" s="96"/>
      <c r="H20" s="96"/>
      <c r="I20" s="96"/>
      <c r="J20" s="96"/>
      <c r="L20">
        <f>139200+28118+6880</f>
        <v>174198</v>
      </c>
      <c r="M20">
        <f>174198/12</f>
        <v>14516.5</v>
      </c>
    </row>
    <row r="21" spans="1:13" ht="16.5">
      <c r="A21" s="4"/>
      <c r="B21" s="4"/>
      <c r="C21" s="4"/>
      <c r="D21" s="4"/>
      <c r="E21" s="4"/>
      <c r="F21" s="4"/>
      <c r="G21" s="4"/>
      <c r="H21" s="4"/>
      <c r="I21" s="3"/>
      <c r="J21" s="3"/>
    </row>
    <row r="22" spans="1:13" ht="16.5">
      <c r="A22" s="93" t="s">
        <v>5</v>
      </c>
      <c r="B22" s="93"/>
      <c r="C22" s="93"/>
      <c r="D22" s="93"/>
      <c r="E22" s="93"/>
      <c r="F22" s="93"/>
      <c r="G22" s="93"/>
      <c r="H22" s="93"/>
      <c r="I22" s="93"/>
      <c r="J22" s="93"/>
      <c r="M22">
        <f>7280+28118.4+139200</f>
        <v>174598.39999999999</v>
      </c>
    </row>
    <row r="23" spans="1:13" ht="16.5">
      <c r="A23" s="93" t="s">
        <v>135</v>
      </c>
      <c r="B23" s="93"/>
      <c r="C23" s="93"/>
      <c r="D23" s="93"/>
      <c r="E23" s="93"/>
      <c r="F23" s="93"/>
      <c r="G23" s="93"/>
      <c r="H23" s="93"/>
      <c r="I23" s="93"/>
      <c r="J23" s="93"/>
    </row>
    <row r="24" spans="1:13" ht="16.5">
      <c r="A24" s="4"/>
      <c r="B24" s="4"/>
      <c r="C24" s="4"/>
      <c r="D24" s="4"/>
      <c r="E24" s="4"/>
      <c r="F24" s="4"/>
      <c r="G24" s="4"/>
      <c r="H24" s="4"/>
      <c r="I24" s="3"/>
      <c r="J24" s="3"/>
      <c r="M24" s="38">
        <f>174598.4/12</f>
        <v>14549.866666666667</v>
      </c>
    </row>
    <row r="25" spans="1:13" ht="15.75">
      <c r="A25" s="94" t="s">
        <v>6</v>
      </c>
      <c r="B25" s="95"/>
      <c r="C25" s="5" t="s">
        <v>7</v>
      </c>
      <c r="D25" s="3"/>
      <c r="E25" s="3"/>
      <c r="F25" s="3"/>
      <c r="G25" s="3"/>
      <c r="H25" s="3"/>
      <c r="I25" s="3"/>
      <c r="J25" s="3"/>
    </row>
    <row r="26" spans="1:13" ht="15.75">
      <c r="A26" s="94" t="s">
        <v>8</v>
      </c>
      <c r="B26" s="95"/>
      <c r="C26" s="5">
        <v>2435.5</v>
      </c>
      <c r="D26" s="3"/>
      <c r="E26" s="3">
        <f>14549.86/C31</f>
        <v>1.1247659613942593</v>
      </c>
      <c r="F26" s="3"/>
      <c r="G26" s="3"/>
      <c r="H26" s="3"/>
      <c r="I26" s="3"/>
      <c r="J26" s="3"/>
    </row>
    <row r="27" spans="1:13" ht="15.75">
      <c r="A27" s="94" t="s">
        <v>9</v>
      </c>
      <c r="B27" s="95"/>
      <c r="C27" s="5">
        <v>2399.8000000000002</v>
      </c>
      <c r="D27" s="3"/>
      <c r="E27" s="3"/>
      <c r="F27" s="3"/>
      <c r="G27" s="3"/>
      <c r="H27" s="3"/>
      <c r="I27" s="3"/>
      <c r="J27" s="3"/>
    </row>
    <row r="28" spans="1:13" ht="15.75">
      <c r="A28" s="94" t="s">
        <v>10</v>
      </c>
      <c r="B28" s="95"/>
      <c r="C28" s="5">
        <v>2409.5</v>
      </c>
      <c r="D28" s="3"/>
      <c r="E28" s="3"/>
      <c r="F28" s="3"/>
      <c r="G28" s="3"/>
      <c r="H28" s="3"/>
      <c r="I28" s="3"/>
      <c r="J28" s="3"/>
    </row>
    <row r="29" spans="1:13" ht="15.75">
      <c r="A29" s="94" t="s">
        <v>11</v>
      </c>
      <c r="B29" s="95"/>
      <c r="C29" s="5">
        <v>3270.4</v>
      </c>
      <c r="D29" s="3"/>
      <c r="E29" s="3"/>
      <c r="F29" s="3">
        <f>C26+C27+C30</f>
        <v>7256</v>
      </c>
      <c r="G29" s="3"/>
      <c r="H29" s="3"/>
      <c r="I29" s="3"/>
      <c r="J29" s="3"/>
    </row>
    <row r="30" spans="1:13" ht="15.75">
      <c r="A30" s="94" t="s">
        <v>12</v>
      </c>
      <c r="B30" s="95"/>
      <c r="C30" s="5">
        <v>2420.6999999999998</v>
      </c>
      <c r="D30" s="3"/>
      <c r="E30" s="3">
        <f>C26+C27+C28+C30</f>
        <v>9665.5</v>
      </c>
      <c r="F30" s="3"/>
      <c r="G30" s="3"/>
      <c r="H30" s="3"/>
      <c r="I30" s="3"/>
      <c r="J30" s="3"/>
    </row>
    <row r="31" spans="1:13" ht="15.75">
      <c r="A31" s="97" t="s">
        <v>13</v>
      </c>
      <c r="B31" s="98"/>
      <c r="C31" s="6">
        <f>SUM(C26:C30)</f>
        <v>12935.900000000001</v>
      </c>
      <c r="D31" s="3"/>
      <c r="E31" s="3"/>
      <c r="F31" s="3"/>
      <c r="G31" s="3"/>
      <c r="H31" s="3"/>
      <c r="I31" s="3"/>
      <c r="J31" s="3"/>
    </row>
    <row r="54" spans="1:10" ht="16.5">
      <c r="A54" s="91" t="s">
        <v>121</v>
      </c>
      <c r="B54" s="91"/>
      <c r="C54" s="91"/>
      <c r="D54" s="91"/>
      <c r="E54" s="91"/>
      <c r="F54" s="91"/>
      <c r="G54" s="91"/>
      <c r="H54" s="91"/>
      <c r="I54" s="91"/>
      <c r="J54" s="91"/>
    </row>
  </sheetData>
  <mergeCells count="25">
    <mergeCell ref="A26:B26"/>
    <mergeCell ref="A27:B27"/>
    <mergeCell ref="A28:B28"/>
    <mergeCell ref="A54:J54"/>
    <mergeCell ref="A29:B29"/>
    <mergeCell ref="A30:B30"/>
    <mergeCell ref="A31:B31"/>
    <mergeCell ref="A25:B25"/>
    <mergeCell ref="A11:H11"/>
    <mergeCell ref="A12:H12"/>
    <mergeCell ref="A13:H13"/>
    <mergeCell ref="A14:H14"/>
    <mergeCell ref="A15:H15"/>
    <mergeCell ref="A16:H16"/>
    <mergeCell ref="A17:H17"/>
    <mergeCell ref="A18:H18"/>
    <mergeCell ref="A22:J22"/>
    <mergeCell ref="A23:J23"/>
    <mergeCell ref="A20:J20"/>
    <mergeCell ref="A9:H9"/>
    <mergeCell ref="A3:H3"/>
    <mergeCell ref="A5:H5"/>
    <mergeCell ref="A6:H6"/>
    <mergeCell ref="A7:H7"/>
    <mergeCell ref="A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6"/>
  <sheetViews>
    <sheetView topLeftCell="A22" workbookViewId="0">
      <selection activeCell="C75" sqref="C75"/>
    </sheetView>
  </sheetViews>
  <sheetFormatPr defaultRowHeight="15"/>
  <cols>
    <col min="1" max="1" width="36" customWidth="1"/>
    <col min="2" max="2" width="11" customWidth="1"/>
    <col min="3" max="3" width="9.7109375" bestFit="1" customWidth="1"/>
    <col min="4" max="4" width="13.140625" customWidth="1"/>
    <col min="5" max="5" width="9.140625" style="47"/>
    <col min="6" max="6" width="11" style="47" bestFit="1" customWidth="1"/>
  </cols>
  <sheetData>
    <row r="1" spans="1:12" ht="18">
      <c r="A1" s="104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8">
      <c r="A2" s="67" t="s">
        <v>137</v>
      </c>
      <c r="B2" s="13"/>
      <c r="C2" s="13"/>
      <c r="D2" s="13"/>
      <c r="E2" s="46"/>
      <c r="F2" s="46"/>
      <c r="G2" s="13"/>
      <c r="H2" s="13"/>
      <c r="I2" s="13"/>
      <c r="J2" s="13"/>
      <c r="K2" s="13"/>
      <c r="L2" s="13"/>
    </row>
    <row r="3" spans="1:12" ht="16.5">
      <c r="A3" s="99" t="s">
        <v>14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16.5">
      <c r="A4" s="8"/>
      <c r="B4" s="8"/>
      <c r="C4" s="8"/>
      <c r="D4" s="8"/>
      <c r="E4" s="23"/>
      <c r="F4" s="23"/>
      <c r="G4" s="8"/>
      <c r="H4" s="8"/>
      <c r="I4" s="8"/>
      <c r="J4" s="8"/>
      <c r="K4" s="8"/>
      <c r="L4" s="7"/>
    </row>
    <row r="5" spans="1:12" ht="16.5">
      <c r="A5" s="9" t="s">
        <v>15</v>
      </c>
      <c r="B5" s="8"/>
      <c r="C5" s="8"/>
      <c r="D5" s="8"/>
      <c r="E5" s="23"/>
      <c r="F5" s="23"/>
      <c r="G5" s="8"/>
      <c r="H5" s="8"/>
      <c r="I5" s="8"/>
      <c r="J5" s="8"/>
      <c r="K5" s="8"/>
      <c r="L5" s="7"/>
    </row>
    <row r="6" spans="1:12" ht="16.5">
      <c r="A6" s="8"/>
      <c r="B6" s="8"/>
      <c r="C6" s="8"/>
      <c r="D6" s="8"/>
      <c r="E6" s="23"/>
      <c r="F6" s="23"/>
      <c r="G6" s="8"/>
      <c r="H6" s="8"/>
      <c r="I6" s="8"/>
      <c r="J6" s="8"/>
      <c r="K6" s="8"/>
      <c r="L6" s="7"/>
    </row>
    <row r="7" spans="1:12" ht="16.5">
      <c r="A7" s="11" t="s">
        <v>16</v>
      </c>
      <c r="B7" s="11" t="s">
        <v>18</v>
      </c>
      <c r="C7" s="11" t="s">
        <v>19</v>
      </c>
      <c r="D7" s="32"/>
      <c r="E7" s="23"/>
      <c r="F7" s="23"/>
      <c r="G7" s="8"/>
      <c r="H7" s="8"/>
      <c r="I7" s="8"/>
      <c r="J7" s="8"/>
      <c r="K7" s="8"/>
      <c r="L7" s="7"/>
    </row>
    <row r="8" spans="1:12" ht="16.5">
      <c r="A8" s="12"/>
      <c r="B8" s="12" t="s">
        <v>21</v>
      </c>
      <c r="C8" s="12"/>
      <c r="D8" s="32"/>
      <c r="E8" s="23"/>
      <c r="F8" s="23"/>
      <c r="G8" s="8"/>
      <c r="H8" s="8"/>
      <c r="I8" s="8"/>
      <c r="J8" s="8"/>
      <c r="K8" s="8"/>
      <c r="L8" s="7"/>
    </row>
    <row r="9" spans="1:12" ht="16.5">
      <c r="A9" s="12" t="s">
        <v>22</v>
      </c>
      <c r="B9" s="14">
        <v>70</v>
      </c>
      <c r="C9" s="14">
        <f>B9*19.24</f>
        <v>1346.8</v>
      </c>
      <c r="D9" s="33"/>
      <c r="E9" s="23"/>
      <c r="F9" s="23"/>
      <c r="G9" s="8"/>
      <c r="H9" s="8"/>
      <c r="I9" s="8"/>
      <c r="J9" s="8"/>
      <c r="K9" s="8"/>
      <c r="L9" s="7"/>
    </row>
    <row r="10" spans="1:12" ht="16.5">
      <c r="A10" s="12" t="s">
        <v>23</v>
      </c>
      <c r="B10" s="14">
        <v>69</v>
      </c>
      <c r="C10" s="14">
        <f t="shared" ref="C10:C13" si="0">B10*19.24</f>
        <v>1327.56</v>
      </c>
      <c r="D10" s="33"/>
      <c r="E10" s="23"/>
      <c r="F10" s="23"/>
      <c r="G10" s="8"/>
      <c r="H10" s="8"/>
      <c r="I10" s="8"/>
      <c r="J10" s="8"/>
      <c r="K10" s="8"/>
      <c r="L10" s="7"/>
    </row>
    <row r="11" spans="1:12" ht="16.5">
      <c r="A11" s="12" t="s">
        <v>24</v>
      </c>
      <c r="B11" s="14">
        <v>70</v>
      </c>
      <c r="C11" s="14">
        <f t="shared" si="0"/>
        <v>1346.8</v>
      </c>
      <c r="D11" s="33"/>
      <c r="E11" s="23"/>
      <c r="F11" s="23"/>
      <c r="G11" s="8"/>
      <c r="H11" s="8"/>
      <c r="I11" s="8"/>
      <c r="J11" s="8"/>
      <c r="K11" s="8"/>
      <c r="L11" s="7"/>
    </row>
    <row r="12" spans="1:12" s="30" customFormat="1" ht="16.5">
      <c r="A12" s="12" t="s">
        <v>93</v>
      </c>
      <c r="B12" s="10">
        <v>152</v>
      </c>
      <c r="C12" s="14">
        <f t="shared" si="0"/>
        <v>2924.4799999999996</v>
      </c>
      <c r="D12" s="23"/>
      <c r="E12" s="23"/>
      <c r="F12" s="23"/>
      <c r="G12" s="8"/>
      <c r="H12" s="8"/>
      <c r="I12" s="8"/>
      <c r="J12" s="8"/>
      <c r="K12" s="8"/>
      <c r="L12" s="7"/>
    </row>
    <row r="13" spans="1:12" ht="16.5">
      <c r="A13" s="12" t="s">
        <v>25</v>
      </c>
      <c r="B13" s="14">
        <v>70</v>
      </c>
      <c r="C13" s="14">
        <f t="shared" si="0"/>
        <v>1346.8</v>
      </c>
      <c r="D13" s="33"/>
      <c r="E13" s="23"/>
      <c r="F13" s="23"/>
      <c r="G13" s="8"/>
      <c r="H13" s="8"/>
      <c r="I13" s="8"/>
      <c r="J13" s="8"/>
      <c r="K13" s="8"/>
      <c r="L13" s="7"/>
    </row>
    <row r="14" spans="1:12" ht="16.5">
      <c r="A14" s="15" t="s">
        <v>13</v>
      </c>
      <c r="B14" s="16">
        <f>SUM(B9:B13)</f>
        <v>431</v>
      </c>
      <c r="C14" s="16">
        <f>SUM(C9:C13)</f>
        <v>8292.4399999999987</v>
      </c>
      <c r="D14" s="21"/>
      <c r="E14" s="23"/>
      <c r="F14" s="49" t="e">
        <f>C14+C25+D36+C51+C63+#REF!</f>
        <v>#REF!</v>
      </c>
      <c r="G14" s="8"/>
      <c r="H14" s="8"/>
      <c r="I14" s="8"/>
      <c r="J14" s="8"/>
      <c r="K14" s="8"/>
      <c r="L14" s="7"/>
    </row>
    <row r="15" spans="1:12" ht="16.5">
      <c r="A15" s="8"/>
      <c r="B15" s="8"/>
      <c r="C15" s="8"/>
      <c r="D15" s="8"/>
      <c r="E15" s="23"/>
      <c r="F15" s="23"/>
      <c r="G15" s="8"/>
      <c r="H15" s="8"/>
      <c r="I15" s="8"/>
      <c r="J15" s="8"/>
      <c r="K15" s="8"/>
      <c r="L15" s="7"/>
    </row>
    <row r="16" spans="1:12" ht="16.5">
      <c r="A16" s="9" t="s">
        <v>26</v>
      </c>
      <c r="B16" s="8"/>
      <c r="C16" s="8"/>
      <c r="D16" s="8"/>
      <c r="E16" s="23"/>
      <c r="F16" s="23"/>
      <c r="G16" s="8" t="e">
        <f>F14/C36</f>
        <v>#REF!</v>
      </c>
      <c r="H16" s="8"/>
      <c r="I16" s="8"/>
      <c r="J16" s="8"/>
      <c r="K16" s="8"/>
      <c r="L16" s="7"/>
    </row>
    <row r="17" spans="1:12" ht="17.25" thickBot="1">
      <c r="A17" s="8"/>
      <c r="B17" s="8"/>
      <c r="C17" s="8"/>
      <c r="D17" s="8"/>
      <c r="E17" s="23"/>
      <c r="F17" s="23"/>
      <c r="G17" s="8"/>
      <c r="H17" s="8"/>
      <c r="I17" s="8"/>
      <c r="J17" s="8"/>
      <c r="K17" s="8"/>
      <c r="L17" s="7"/>
    </row>
    <row r="18" spans="1:12" ht="16.5">
      <c r="A18" s="17" t="s">
        <v>16</v>
      </c>
      <c r="B18" s="11" t="s">
        <v>18</v>
      </c>
      <c r="C18" s="11" t="s">
        <v>19</v>
      </c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6.5">
      <c r="A19" s="18"/>
      <c r="B19" s="12" t="s">
        <v>21</v>
      </c>
      <c r="C19" s="12"/>
      <c r="D19" s="32"/>
      <c r="E19" s="32"/>
      <c r="F19" s="32"/>
      <c r="G19" s="32"/>
      <c r="H19" s="32"/>
      <c r="I19" s="32"/>
      <c r="J19" s="32"/>
      <c r="K19" s="35"/>
      <c r="L19" s="32"/>
    </row>
    <row r="20" spans="1:12" ht="16.5">
      <c r="A20" s="31" t="s">
        <v>22</v>
      </c>
      <c r="B20" s="14">
        <v>70</v>
      </c>
      <c r="C20" s="14">
        <f>B20*11.56</f>
        <v>809.2</v>
      </c>
      <c r="D20" s="33"/>
      <c r="E20" s="33"/>
      <c r="F20" s="33"/>
      <c r="G20" s="33"/>
      <c r="H20" s="33"/>
      <c r="I20" s="33"/>
      <c r="J20" s="33"/>
      <c r="K20" s="36"/>
      <c r="L20" s="21"/>
    </row>
    <row r="21" spans="1:12" ht="16.5">
      <c r="A21" s="31" t="s">
        <v>23</v>
      </c>
      <c r="B21" s="14">
        <v>69</v>
      </c>
      <c r="C21" s="14">
        <f t="shared" ref="C21:C24" si="1">B21*11.56</f>
        <v>797.64</v>
      </c>
      <c r="D21" s="33"/>
      <c r="E21" s="33"/>
      <c r="F21" s="33"/>
      <c r="G21" s="33"/>
      <c r="H21" s="33"/>
      <c r="I21" s="33"/>
      <c r="J21" s="33"/>
      <c r="K21" s="36"/>
      <c r="L21" s="21"/>
    </row>
    <row r="22" spans="1:12" ht="16.5">
      <c r="A22" s="31" t="s">
        <v>24</v>
      </c>
      <c r="B22" s="14">
        <v>70</v>
      </c>
      <c r="C22" s="14">
        <f t="shared" si="1"/>
        <v>809.2</v>
      </c>
      <c r="D22" s="33"/>
      <c r="E22" s="33"/>
      <c r="F22" s="33"/>
      <c r="G22" s="33"/>
      <c r="H22" s="33"/>
      <c r="I22" s="33"/>
      <c r="J22" s="33"/>
      <c r="K22" s="36"/>
      <c r="L22" s="21"/>
    </row>
    <row r="23" spans="1:12" s="30" customFormat="1" ht="16.5">
      <c r="A23" s="31" t="s">
        <v>93</v>
      </c>
      <c r="B23" s="10">
        <v>152</v>
      </c>
      <c r="C23" s="14">
        <f t="shared" si="1"/>
        <v>1757.1200000000001</v>
      </c>
      <c r="D23" s="23"/>
      <c r="E23" s="23"/>
      <c r="F23" s="23"/>
      <c r="G23" s="23"/>
      <c r="H23" s="23"/>
      <c r="I23" s="23"/>
      <c r="J23" s="23"/>
      <c r="K23" s="23"/>
      <c r="L23" s="37"/>
    </row>
    <row r="24" spans="1:12" ht="16.5">
      <c r="A24" s="31" t="s">
        <v>25</v>
      </c>
      <c r="B24" s="14">
        <v>70</v>
      </c>
      <c r="C24" s="14">
        <f t="shared" si="1"/>
        <v>809.2</v>
      </c>
      <c r="D24" s="33"/>
      <c r="E24" s="33"/>
      <c r="F24" s="33"/>
      <c r="G24" s="33"/>
      <c r="H24" s="33"/>
      <c r="I24" s="33"/>
      <c r="J24" s="33"/>
      <c r="K24" s="36"/>
      <c r="L24" s="21"/>
    </row>
    <row r="25" spans="1:12" ht="17.25" thickBot="1">
      <c r="A25" s="19" t="s">
        <v>13</v>
      </c>
      <c r="B25" s="16">
        <f>SUM(B20:B24)</f>
        <v>431</v>
      </c>
      <c r="C25" s="16">
        <f>SUM(C20:C24)</f>
        <v>4982.3599999999997</v>
      </c>
      <c r="D25" s="21"/>
      <c r="E25" s="36"/>
      <c r="F25" s="36"/>
      <c r="G25" s="36"/>
      <c r="H25" s="36"/>
      <c r="I25" s="36"/>
      <c r="J25" s="36"/>
      <c r="K25" s="21"/>
      <c r="L25" s="21"/>
    </row>
    <row r="26" spans="1:12" ht="16.5">
      <c r="A26" s="8"/>
      <c r="B26" s="8"/>
      <c r="C26" s="8"/>
      <c r="D26" s="8"/>
      <c r="E26" s="23"/>
      <c r="F26" s="23"/>
      <c r="G26" s="8"/>
      <c r="H26" s="8"/>
      <c r="I26" s="8"/>
      <c r="J26" s="8"/>
      <c r="K26" s="8"/>
      <c r="L26" s="7"/>
    </row>
    <row r="27" spans="1:12" ht="16.5">
      <c r="A27" s="99" t="s">
        <v>27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12" ht="16.5">
      <c r="A28" s="8"/>
      <c r="B28" s="8"/>
      <c r="C28" s="8"/>
      <c r="D28" s="8"/>
      <c r="E28" s="23"/>
      <c r="F28" s="23"/>
      <c r="G28" s="8"/>
      <c r="H28" s="8"/>
      <c r="I28" s="8"/>
      <c r="J28" s="8"/>
      <c r="K28" s="8"/>
      <c r="L28" s="7"/>
    </row>
    <row r="29" spans="1:12" ht="16.5">
      <c r="A29" s="11" t="s">
        <v>16</v>
      </c>
      <c r="B29" s="11" t="s">
        <v>17</v>
      </c>
      <c r="C29" s="11" t="s">
        <v>28</v>
      </c>
      <c r="D29" s="29" t="s">
        <v>19</v>
      </c>
      <c r="E29" s="23"/>
      <c r="F29" s="23"/>
      <c r="G29" s="8"/>
      <c r="H29" s="8"/>
      <c r="I29" s="8"/>
      <c r="J29" s="8"/>
      <c r="K29" s="8"/>
      <c r="L29" s="7"/>
    </row>
    <row r="30" spans="1:12" ht="16.5">
      <c r="A30" s="12"/>
      <c r="B30" s="12" t="s">
        <v>20</v>
      </c>
      <c r="C30" s="12" t="s">
        <v>29</v>
      </c>
      <c r="D30" s="31"/>
      <c r="E30" s="23"/>
      <c r="F30" s="23"/>
      <c r="G30" s="8"/>
      <c r="H30" s="8"/>
      <c r="I30" s="8"/>
      <c r="J30" s="8"/>
      <c r="K30" s="8"/>
      <c r="L30" s="7"/>
    </row>
    <row r="31" spans="1:12" ht="16.5">
      <c r="A31" s="12" t="s">
        <v>22</v>
      </c>
      <c r="B31" s="14">
        <v>0.48</v>
      </c>
      <c r="C31" s="5">
        <v>2435.5</v>
      </c>
      <c r="D31" s="39">
        <f>C31*B31</f>
        <v>1169.04</v>
      </c>
      <c r="E31" s="23"/>
      <c r="F31" s="23"/>
      <c r="G31" s="8"/>
      <c r="H31" s="8"/>
      <c r="I31" s="8"/>
      <c r="J31" s="8"/>
      <c r="K31" s="8"/>
      <c r="L31" s="7"/>
    </row>
    <row r="32" spans="1:12" ht="16.5">
      <c r="A32" s="12" t="s">
        <v>23</v>
      </c>
      <c r="B32" s="14">
        <v>0.48</v>
      </c>
      <c r="C32" s="5">
        <v>2399.8000000000002</v>
      </c>
      <c r="D32" s="39">
        <f t="shared" ref="D32:D35" si="2">C32*B32</f>
        <v>1151.904</v>
      </c>
      <c r="E32" s="23"/>
      <c r="F32" s="23"/>
      <c r="G32" s="8"/>
      <c r="H32" s="8"/>
      <c r="I32" s="8"/>
      <c r="J32" s="8"/>
      <c r="K32" s="8"/>
      <c r="L32" s="7"/>
    </row>
    <row r="33" spans="1:12" ht="16.5">
      <c r="A33" s="12" t="s">
        <v>24</v>
      </c>
      <c r="B33" s="14">
        <v>0.48</v>
      </c>
      <c r="C33" s="5">
        <v>2409.5</v>
      </c>
      <c r="D33" s="39">
        <f t="shared" si="2"/>
        <v>1156.56</v>
      </c>
      <c r="E33" s="23"/>
      <c r="F33" s="23"/>
      <c r="G33" s="8"/>
      <c r="H33" s="8"/>
      <c r="I33" s="8"/>
      <c r="J33" s="8"/>
      <c r="K33" s="8"/>
      <c r="L33" s="7"/>
    </row>
    <row r="34" spans="1:12" s="30" customFormat="1" ht="16.5">
      <c r="A34" s="12" t="s">
        <v>93</v>
      </c>
      <c r="B34" s="14">
        <v>0.48</v>
      </c>
      <c r="C34" s="5">
        <v>3270.4</v>
      </c>
      <c r="D34" s="39">
        <f t="shared" si="2"/>
        <v>1569.7919999999999</v>
      </c>
      <c r="E34" s="23"/>
      <c r="F34" s="23"/>
      <c r="G34" s="8"/>
      <c r="H34" s="8"/>
      <c r="I34" s="8"/>
      <c r="J34" s="8"/>
      <c r="K34" s="8"/>
      <c r="L34" s="7"/>
    </row>
    <row r="35" spans="1:12" ht="16.5">
      <c r="A35" s="12" t="s">
        <v>25</v>
      </c>
      <c r="B35" s="14">
        <v>0.48</v>
      </c>
      <c r="C35" s="5">
        <v>2420.6999999999998</v>
      </c>
      <c r="D35" s="39">
        <f t="shared" si="2"/>
        <v>1161.9359999999999</v>
      </c>
      <c r="E35" s="23"/>
      <c r="F35" s="23"/>
      <c r="G35" s="8"/>
      <c r="H35" s="8"/>
      <c r="I35" s="8"/>
      <c r="J35" s="8"/>
      <c r="K35" s="8"/>
      <c r="L35" s="7"/>
    </row>
    <row r="36" spans="1:12" ht="16.5">
      <c r="A36" s="15" t="s">
        <v>13</v>
      </c>
      <c r="B36" s="16"/>
      <c r="C36" s="16">
        <f>SUM(C31:C35)</f>
        <v>12935.900000000001</v>
      </c>
      <c r="D36" s="40">
        <f>SUM(D31:D35)</f>
        <v>6209.232</v>
      </c>
      <c r="E36" s="23"/>
      <c r="F36" s="23"/>
      <c r="G36" s="8"/>
      <c r="H36" s="8"/>
      <c r="I36" s="8"/>
      <c r="J36" s="8"/>
      <c r="K36" s="8"/>
      <c r="L36" s="7"/>
    </row>
    <row r="37" spans="1:12" ht="16.5">
      <c r="A37" s="8"/>
      <c r="B37" s="8"/>
      <c r="C37" s="8"/>
      <c r="D37" s="8"/>
      <c r="E37" s="23"/>
      <c r="F37" s="23"/>
      <c r="G37" s="8"/>
      <c r="H37" s="8"/>
      <c r="I37" s="8"/>
      <c r="J37" s="8"/>
      <c r="K37" s="8"/>
      <c r="L37" s="7"/>
    </row>
    <row r="38" spans="1:12" ht="16.5">
      <c r="A38" s="8" t="s">
        <v>138</v>
      </c>
      <c r="B38" s="8"/>
      <c r="C38" s="8"/>
      <c r="D38" s="8"/>
      <c r="E38" s="23"/>
      <c r="F38" s="23"/>
      <c r="G38" s="8"/>
      <c r="H38" s="8"/>
      <c r="I38" s="8"/>
      <c r="J38" s="8"/>
      <c r="K38" s="8"/>
      <c r="L38" s="7"/>
    </row>
    <row r="39" spans="1:12" ht="16.5">
      <c r="A39" s="8"/>
      <c r="B39" s="8"/>
      <c r="C39" s="8"/>
      <c r="D39" s="8"/>
      <c r="E39" s="23"/>
      <c r="F39" s="23"/>
      <c r="G39" s="8"/>
      <c r="H39" s="8"/>
      <c r="I39" s="8"/>
      <c r="J39" s="8"/>
      <c r="K39" s="8"/>
      <c r="L39" s="7"/>
    </row>
    <row r="40" spans="1:12" ht="16.5">
      <c r="A40" s="8"/>
      <c r="B40" s="8"/>
      <c r="C40" s="8"/>
      <c r="D40" s="8"/>
      <c r="E40" s="23"/>
      <c r="F40" s="23"/>
      <c r="G40" s="8"/>
      <c r="H40" s="8"/>
      <c r="I40" s="8"/>
      <c r="J40" s="8"/>
      <c r="K40" s="8"/>
      <c r="L40" s="7"/>
    </row>
    <row r="41" spans="1:12" ht="16.5">
      <c r="A41" s="8"/>
      <c r="B41" s="8"/>
      <c r="C41" s="8"/>
      <c r="D41" s="8"/>
      <c r="E41" s="23"/>
      <c r="F41" s="23"/>
      <c r="G41" s="8"/>
      <c r="H41" s="8"/>
      <c r="I41" s="8"/>
      <c r="J41" s="8"/>
      <c r="K41" s="8"/>
      <c r="L41" s="7"/>
    </row>
    <row r="42" spans="1:12" ht="16.5">
      <c r="A42" s="99" t="s">
        <v>30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</row>
    <row r="43" spans="1:12" ht="16.5">
      <c r="A43" s="8"/>
      <c r="B43" s="8"/>
      <c r="C43" s="8"/>
      <c r="D43" s="8"/>
      <c r="E43" s="23"/>
      <c r="F43" s="23"/>
      <c r="G43" s="8"/>
      <c r="H43" s="8"/>
      <c r="I43" s="8"/>
      <c r="J43" s="8"/>
      <c r="K43" s="8"/>
      <c r="L43" s="7"/>
    </row>
    <row r="44" spans="1:12" ht="16.5">
      <c r="A44" s="29" t="s">
        <v>16</v>
      </c>
      <c r="B44" s="34" t="s">
        <v>19</v>
      </c>
      <c r="C44" s="34" t="s">
        <v>19</v>
      </c>
      <c r="D44" s="32"/>
      <c r="E44" s="23"/>
      <c r="F44" s="23"/>
      <c r="G44" s="8"/>
      <c r="H44" s="8"/>
      <c r="I44" s="8"/>
      <c r="J44" s="8"/>
      <c r="K44" s="8"/>
      <c r="L44" s="7"/>
    </row>
    <row r="45" spans="1:12" ht="16.5">
      <c r="A45" s="31"/>
      <c r="B45" s="34" t="s">
        <v>31</v>
      </c>
      <c r="C45" s="34" t="s">
        <v>32</v>
      </c>
      <c r="D45" s="32"/>
      <c r="E45" s="23"/>
      <c r="F45" s="23"/>
      <c r="G45" s="8"/>
      <c r="H45" s="8"/>
      <c r="I45" s="8"/>
      <c r="J45" s="8"/>
      <c r="K45" s="8"/>
      <c r="L45" s="7"/>
    </row>
    <row r="46" spans="1:12" ht="16.5">
      <c r="A46" s="31" t="s">
        <v>22</v>
      </c>
      <c r="B46" s="43">
        <v>17221.939999999999</v>
      </c>
      <c r="C46" s="44">
        <f>B46*0.058</f>
        <v>998.87252000000001</v>
      </c>
      <c r="D46" s="41"/>
      <c r="E46" s="23"/>
      <c r="F46" s="23"/>
      <c r="G46" s="8"/>
      <c r="H46" s="8"/>
      <c r="I46" s="8"/>
      <c r="J46" s="8"/>
      <c r="K46" s="8"/>
      <c r="L46" s="7"/>
    </row>
    <row r="47" spans="1:12" ht="16.5">
      <c r="A47" s="31" t="s">
        <v>23</v>
      </c>
      <c r="B47" s="43">
        <v>17230.54</v>
      </c>
      <c r="C47" s="44">
        <f t="shared" ref="C47:C50" si="3">B47*0.058</f>
        <v>999.37132000000008</v>
      </c>
      <c r="D47" s="41"/>
      <c r="E47" s="23"/>
      <c r="F47" s="23"/>
      <c r="G47" s="8"/>
      <c r="H47" s="8"/>
      <c r="I47" s="8"/>
      <c r="J47" s="8"/>
      <c r="K47" s="8"/>
      <c r="L47" s="7"/>
    </row>
    <row r="48" spans="1:12" ht="16.5">
      <c r="A48" s="31" t="s">
        <v>24</v>
      </c>
      <c r="B48" s="43">
        <v>17300.22</v>
      </c>
      <c r="C48" s="44">
        <f t="shared" si="3"/>
        <v>1003.4127600000002</v>
      </c>
      <c r="D48" s="41"/>
      <c r="E48" s="23"/>
      <c r="F48" s="23"/>
      <c r="G48" s="8"/>
      <c r="H48" s="8"/>
      <c r="I48" s="8"/>
      <c r="J48" s="8"/>
      <c r="K48" s="8"/>
      <c r="L48" s="7"/>
    </row>
    <row r="49" spans="1:12" s="30" customFormat="1" ht="16.5">
      <c r="A49" s="31" t="s">
        <v>93</v>
      </c>
      <c r="B49" s="43">
        <v>18862.3</v>
      </c>
      <c r="C49" s="44">
        <f t="shared" si="3"/>
        <v>1094.0134</v>
      </c>
      <c r="D49" s="21"/>
      <c r="E49" s="23"/>
      <c r="F49" s="23"/>
      <c r="G49" s="8"/>
      <c r="H49" s="8"/>
      <c r="I49" s="8"/>
      <c r="J49" s="8"/>
      <c r="K49" s="8"/>
      <c r="L49" s="7"/>
    </row>
    <row r="50" spans="1:12" ht="16.5">
      <c r="A50" s="31" t="s">
        <v>25</v>
      </c>
      <c r="B50" s="43">
        <v>17380.63</v>
      </c>
      <c r="C50" s="44">
        <f t="shared" si="3"/>
        <v>1008.0765400000001</v>
      </c>
      <c r="D50" s="41"/>
      <c r="E50" s="23"/>
      <c r="F50" s="23"/>
      <c r="G50" s="8"/>
      <c r="H50" s="8"/>
      <c r="I50" s="8"/>
      <c r="J50" s="8"/>
      <c r="K50" s="8"/>
      <c r="L50" s="7"/>
    </row>
    <row r="51" spans="1:12" ht="16.5">
      <c r="A51" s="42" t="s">
        <v>13</v>
      </c>
      <c r="B51" s="16">
        <f>SUM(B46:B50)</f>
        <v>87995.63</v>
      </c>
      <c r="C51" s="24">
        <f>SUM(C46:C50)</f>
        <v>5103.7465400000001</v>
      </c>
      <c r="D51" s="25"/>
      <c r="E51" s="23"/>
      <c r="F51" s="23"/>
      <c r="G51" s="8"/>
      <c r="H51" s="8"/>
      <c r="I51" s="8"/>
      <c r="J51" s="8"/>
      <c r="K51" s="8"/>
      <c r="L51" s="7"/>
    </row>
    <row r="52" spans="1:12" ht="16.5">
      <c r="A52" s="20"/>
      <c r="B52" s="21"/>
      <c r="C52" s="21"/>
      <c r="D52" s="21"/>
      <c r="E52" s="23"/>
      <c r="F52" s="23"/>
      <c r="G52" s="8"/>
      <c r="H52" s="8"/>
      <c r="I52" s="8"/>
      <c r="J52" s="8"/>
      <c r="K52" s="8"/>
      <c r="L52" s="7"/>
    </row>
    <row r="53" spans="1:12" ht="16.5">
      <c r="A53" s="20"/>
      <c r="B53" s="21"/>
      <c r="C53" s="21"/>
      <c r="D53" s="21"/>
      <c r="E53" s="23"/>
      <c r="F53" s="23"/>
      <c r="G53" s="8"/>
      <c r="H53" s="8"/>
      <c r="I53" s="8"/>
      <c r="J53" s="8"/>
      <c r="K53" s="8"/>
      <c r="L53" s="7"/>
    </row>
    <row r="54" spans="1:12" ht="16.5">
      <c r="A54" s="100" t="s">
        <v>33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2" ht="16.5">
      <c r="A55" s="20"/>
      <c r="B55" s="21"/>
      <c r="C55" s="21"/>
      <c r="D55" s="21"/>
      <c r="E55" s="23"/>
      <c r="F55" s="23"/>
      <c r="G55" s="8"/>
      <c r="H55" s="8"/>
      <c r="I55" s="8"/>
      <c r="J55" s="8"/>
      <c r="K55" s="8"/>
      <c r="L55" s="7"/>
    </row>
    <row r="56" spans="1:12" ht="16.5">
      <c r="A56" s="34" t="s">
        <v>16</v>
      </c>
      <c r="B56" s="34" t="s">
        <v>29</v>
      </c>
      <c r="C56" s="34" t="s">
        <v>19</v>
      </c>
      <c r="D56" s="32"/>
      <c r="E56" s="23"/>
      <c r="F56" s="23"/>
      <c r="G56" s="8"/>
      <c r="H56" s="8"/>
      <c r="I56" s="8"/>
      <c r="J56" s="8"/>
      <c r="K56" s="8"/>
      <c r="L56" s="7"/>
    </row>
    <row r="57" spans="1:12" ht="16.5">
      <c r="A57" s="34"/>
      <c r="B57" s="34"/>
      <c r="C57" s="34"/>
      <c r="D57" s="32"/>
      <c r="E57" s="23"/>
      <c r="F57" s="23"/>
      <c r="G57" s="8"/>
      <c r="H57" s="8"/>
      <c r="I57" s="8"/>
      <c r="J57" s="8"/>
      <c r="K57" s="8"/>
      <c r="L57" s="7"/>
    </row>
    <row r="58" spans="1:12" ht="16.5">
      <c r="A58" s="34" t="s">
        <v>22</v>
      </c>
      <c r="B58" s="5">
        <v>2435.5</v>
      </c>
      <c r="C58" s="44">
        <f>819.18/12935.9*B58</f>
        <v>154.23069828925702</v>
      </c>
      <c r="D58" s="41"/>
      <c r="E58" s="23"/>
      <c r="F58" s="23"/>
      <c r="G58" s="8"/>
      <c r="H58" s="8"/>
      <c r="I58" s="8"/>
      <c r="J58" s="8"/>
      <c r="K58" s="8"/>
      <c r="L58" s="7"/>
    </row>
    <row r="59" spans="1:12" ht="16.5">
      <c r="A59" s="34" t="s">
        <v>23</v>
      </c>
      <c r="B59" s="5">
        <v>2399.8000000000002</v>
      </c>
      <c r="C59" s="44">
        <f t="shared" ref="C59:C62" si="4">819.18/12935.9*B59</f>
        <v>151.96995678692633</v>
      </c>
      <c r="D59" s="41"/>
      <c r="E59" s="23"/>
      <c r="F59" s="23"/>
      <c r="G59" s="8"/>
      <c r="H59" s="8"/>
      <c r="I59" s="8"/>
      <c r="J59" s="8"/>
      <c r="K59" s="8"/>
      <c r="L59" s="7"/>
    </row>
    <row r="60" spans="1:12" ht="16.5">
      <c r="A60" s="34" t="s">
        <v>24</v>
      </c>
      <c r="B60" s="5">
        <v>2409.5</v>
      </c>
      <c r="C60" s="44">
        <f t="shared" si="4"/>
        <v>152.58421988419823</v>
      </c>
      <c r="D60" s="41"/>
      <c r="E60" s="23"/>
      <c r="F60" s="23"/>
      <c r="G60" s="8"/>
      <c r="H60" s="8"/>
      <c r="I60" s="8"/>
      <c r="J60" s="8"/>
      <c r="K60" s="8"/>
      <c r="L60" s="7"/>
    </row>
    <row r="61" spans="1:12" s="38" customFormat="1" ht="16.5">
      <c r="A61" s="45" t="s">
        <v>93</v>
      </c>
      <c r="B61" s="5">
        <v>3270.4</v>
      </c>
      <c r="C61" s="44">
        <f t="shared" si="4"/>
        <v>207.10165291939487</v>
      </c>
      <c r="D61" s="41"/>
      <c r="E61" s="23"/>
      <c r="F61" s="23"/>
      <c r="G61" s="8"/>
      <c r="H61" s="8"/>
      <c r="I61" s="8"/>
      <c r="J61" s="8"/>
      <c r="K61" s="8"/>
      <c r="L61" s="7"/>
    </row>
    <row r="62" spans="1:12" ht="16.5">
      <c r="A62" s="34" t="s">
        <v>25</v>
      </c>
      <c r="B62" s="5">
        <v>2420.6999999999998</v>
      </c>
      <c r="C62" s="44">
        <f t="shared" si="4"/>
        <v>153.29347212022356</v>
      </c>
      <c r="D62" s="41"/>
      <c r="E62" s="23"/>
      <c r="F62" s="23"/>
      <c r="G62" s="8"/>
      <c r="H62" s="8"/>
      <c r="I62" s="8"/>
      <c r="J62" s="8"/>
      <c r="K62" s="8"/>
      <c r="L62" s="7"/>
    </row>
    <row r="63" spans="1:12" ht="16.5">
      <c r="A63" s="15" t="s">
        <v>13</v>
      </c>
      <c r="B63" s="16">
        <f>SUM(B58:B62)</f>
        <v>12935.900000000001</v>
      </c>
      <c r="C63" s="24">
        <f>SUM(C58:C62)</f>
        <v>819.18</v>
      </c>
      <c r="D63" s="25"/>
      <c r="E63" s="23"/>
      <c r="F63" s="23"/>
      <c r="G63" s="8"/>
      <c r="H63" s="8"/>
      <c r="I63" s="8"/>
      <c r="J63" s="8"/>
      <c r="K63" s="8"/>
      <c r="L63" s="7"/>
    </row>
    <row r="64" spans="1:12" ht="16.5">
      <c r="A64" s="20"/>
      <c r="B64" s="21"/>
      <c r="C64" s="21"/>
      <c r="D64" s="25"/>
      <c r="E64" s="23"/>
      <c r="F64" s="23"/>
      <c r="G64" s="8"/>
      <c r="H64" s="8"/>
      <c r="I64" s="8"/>
      <c r="J64" s="8"/>
      <c r="K64" s="8"/>
      <c r="L64" s="7"/>
    </row>
    <row r="65" spans="1:12" ht="16.5">
      <c r="A65" s="100" t="s">
        <v>34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</row>
    <row r="66" spans="1:12" ht="16.5">
      <c r="A66" s="20"/>
      <c r="B66" s="21"/>
      <c r="C66" s="21"/>
      <c r="D66" s="25"/>
      <c r="E66" s="23"/>
      <c r="F66" s="23"/>
      <c r="G66" s="8"/>
      <c r="H66" s="8"/>
      <c r="I66" s="8"/>
      <c r="J66" s="8"/>
      <c r="K66" s="8"/>
      <c r="L66" s="7"/>
    </row>
    <row r="67" spans="1:12" ht="16.5">
      <c r="A67" s="56" t="s">
        <v>35</v>
      </c>
      <c r="B67" s="101" t="s">
        <v>36</v>
      </c>
      <c r="C67" s="102"/>
      <c r="D67" s="102"/>
      <c r="E67" s="102"/>
      <c r="F67" s="103"/>
      <c r="G67" s="8"/>
      <c r="H67" s="8"/>
      <c r="I67" s="8"/>
      <c r="J67" s="8"/>
      <c r="K67" s="8"/>
      <c r="L67" s="7"/>
    </row>
    <row r="68" spans="1:12" ht="16.5">
      <c r="A68" s="57"/>
      <c r="B68" s="58" t="s">
        <v>29</v>
      </c>
      <c r="C68" s="60" t="s">
        <v>19</v>
      </c>
      <c r="D68" s="59" t="s">
        <v>37</v>
      </c>
      <c r="E68" s="8"/>
      <c r="F68" s="8"/>
      <c r="G68" s="8"/>
      <c r="H68" s="8"/>
      <c r="I68" s="8"/>
      <c r="J68" s="7"/>
    </row>
    <row r="69" spans="1:12" ht="16.5">
      <c r="A69" s="61"/>
      <c r="B69" s="52"/>
      <c r="C69" s="62" t="s">
        <v>39</v>
      </c>
      <c r="D69" s="54" t="s">
        <v>38</v>
      </c>
      <c r="E69" s="8"/>
      <c r="F69" s="8"/>
      <c r="G69" s="8"/>
      <c r="H69" s="8"/>
      <c r="I69" s="8"/>
    </row>
    <row r="70" spans="1:12" ht="16.5">
      <c r="A70" s="51" t="s">
        <v>22</v>
      </c>
      <c r="B70" s="5">
        <v>2435.5</v>
      </c>
      <c r="C70" s="63">
        <f>B70*0.183</f>
        <v>445.69650000000001</v>
      </c>
      <c r="D70" s="64">
        <v>1</v>
      </c>
      <c r="E70" s="8"/>
      <c r="F70" s="8"/>
      <c r="G70" s="8"/>
      <c r="H70" s="8"/>
      <c r="I70" s="8"/>
    </row>
    <row r="71" spans="1:12" ht="16.5">
      <c r="A71" s="51" t="s">
        <v>23</v>
      </c>
      <c r="B71" s="5">
        <v>2399.8000000000002</v>
      </c>
      <c r="C71" s="63">
        <f t="shared" ref="C71:C74" si="5">B71*0.183</f>
        <v>439.16340000000002</v>
      </c>
      <c r="D71" s="64">
        <v>1</v>
      </c>
      <c r="E71" s="8"/>
      <c r="F71" s="8"/>
      <c r="G71" s="8"/>
      <c r="H71" s="8"/>
      <c r="I71" s="8"/>
    </row>
    <row r="72" spans="1:12" ht="16.5">
      <c r="A72" s="51" t="s">
        <v>24</v>
      </c>
      <c r="B72" s="5">
        <v>2409.5</v>
      </c>
      <c r="C72" s="63">
        <f t="shared" si="5"/>
        <v>440.93849999999998</v>
      </c>
      <c r="D72" s="64">
        <v>1</v>
      </c>
      <c r="E72" s="8"/>
      <c r="F72" s="8"/>
      <c r="G72" s="8"/>
      <c r="H72" s="8"/>
      <c r="I72" s="8"/>
    </row>
    <row r="73" spans="1:12" s="38" customFormat="1" ht="16.5">
      <c r="A73" s="51" t="s">
        <v>93</v>
      </c>
      <c r="B73" s="5">
        <v>3270.4</v>
      </c>
      <c r="C73" s="63">
        <f t="shared" si="5"/>
        <v>598.48320000000001</v>
      </c>
      <c r="D73" s="64">
        <v>1</v>
      </c>
      <c r="E73" s="8"/>
      <c r="F73" s="8"/>
      <c r="G73" s="8"/>
      <c r="H73" s="8"/>
      <c r="I73" s="8"/>
    </row>
    <row r="74" spans="1:12" s="38" customFormat="1" ht="16.5">
      <c r="A74" s="51" t="s">
        <v>25</v>
      </c>
      <c r="B74" s="5">
        <v>2420.6999999999998</v>
      </c>
      <c r="C74" s="63">
        <f t="shared" si="5"/>
        <v>442.98809999999997</v>
      </c>
      <c r="D74" s="64">
        <v>1</v>
      </c>
      <c r="E74" s="8"/>
      <c r="F74" s="8"/>
      <c r="G74" s="8"/>
      <c r="H74" s="8"/>
      <c r="I74" s="8"/>
    </row>
    <row r="75" spans="1:12" ht="16.5">
      <c r="A75" s="63" t="s">
        <v>13</v>
      </c>
      <c r="B75" s="50">
        <f>SUM(B70:B74)</f>
        <v>12935.900000000001</v>
      </c>
      <c r="C75" s="53">
        <f>SUM(C70:C74)</f>
        <v>2367.2697000000003</v>
      </c>
      <c r="D75" s="55"/>
      <c r="E75" s="8"/>
      <c r="F75" s="8"/>
      <c r="G75" s="8"/>
      <c r="H75" s="8"/>
      <c r="I75" s="8"/>
    </row>
    <row r="76" spans="1:12" ht="16.5">
      <c r="A76" s="22"/>
      <c r="B76" s="21"/>
      <c r="C76" s="25"/>
      <c r="D76" s="25"/>
      <c r="E76" s="20"/>
      <c r="F76" s="20"/>
      <c r="G76" s="8"/>
      <c r="H76" s="8"/>
      <c r="I76" s="8"/>
      <c r="J76" s="8"/>
      <c r="K76" s="8"/>
    </row>
    <row r="77" spans="1:12" ht="16.5">
      <c r="A77" s="20"/>
      <c r="B77" s="21"/>
      <c r="C77" s="21"/>
      <c r="D77" s="25"/>
      <c r="E77" s="23"/>
      <c r="F77" s="23"/>
      <c r="G77" s="8"/>
      <c r="H77" s="8"/>
      <c r="I77" s="8"/>
      <c r="J77" s="8"/>
      <c r="K77" s="8"/>
    </row>
    <row r="78" spans="1:12" ht="16.5">
      <c r="A78" s="20"/>
      <c r="B78" s="21"/>
      <c r="C78" s="21"/>
      <c r="D78" s="21"/>
      <c r="E78" s="23"/>
      <c r="F78" s="23"/>
      <c r="G78" s="8"/>
      <c r="H78" s="8"/>
      <c r="I78" s="8"/>
      <c r="J78" s="8"/>
      <c r="K78" s="8"/>
    </row>
    <row r="79" spans="1:12" ht="16.5">
      <c r="A79" s="8"/>
      <c r="B79" s="8"/>
      <c r="C79" s="8"/>
      <c r="D79" s="8"/>
      <c r="E79" s="23"/>
      <c r="F79" s="23"/>
      <c r="G79" s="8"/>
      <c r="H79" s="8"/>
      <c r="I79" s="8"/>
      <c r="J79" s="8"/>
      <c r="K79" s="8"/>
    </row>
    <row r="80" spans="1:12" ht="16.5">
      <c r="A80" s="48" t="s">
        <v>94</v>
      </c>
      <c r="B80" s="8"/>
      <c r="C80" s="8"/>
      <c r="D80" s="8"/>
      <c r="E80" s="23"/>
      <c r="F80" s="23"/>
      <c r="G80" s="8"/>
      <c r="H80" s="8"/>
      <c r="I80" s="8"/>
      <c r="J80" s="8"/>
      <c r="K80" s="8"/>
    </row>
    <row r="84" spans="1:1">
      <c r="A84" s="38" t="s">
        <v>139</v>
      </c>
    </row>
    <row r="86" spans="1:1">
      <c r="A86" s="38"/>
    </row>
  </sheetData>
  <mergeCells count="7">
    <mergeCell ref="A27:L27"/>
    <mergeCell ref="A42:L42"/>
    <mergeCell ref="A54:L54"/>
    <mergeCell ref="B67:F67"/>
    <mergeCell ref="A1:L1"/>
    <mergeCell ref="A3:L3"/>
    <mergeCell ref="A65:L6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L53"/>
  <sheetViews>
    <sheetView topLeftCell="A34" workbookViewId="0">
      <selection activeCell="A53" sqref="A53:I53"/>
    </sheetView>
  </sheetViews>
  <sheetFormatPr defaultRowHeight="15"/>
  <sheetData>
    <row r="2" spans="1:9" ht="18">
      <c r="A2" s="109" t="s">
        <v>40</v>
      </c>
      <c r="B2" s="109"/>
      <c r="C2" s="109"/>
      <c r="D2" s="109"/>
      <c r="E2" s="109"/>
      <c r="F2" s="109"/>
      <c r="G2" s="109"/>
      <c r="H2" s="109"/>
      <c r="I2" s="109"/>
    </row>
    <row r="4" spans="1:9" ht="16.5">
      <c r="A4" s="110" t="s">
        <v>41</v>
      </c>
      <c r="B4" s="110"/>
      <c r="C4" s="110"/>
      <c r="D4" s="110"/>
      <c r="E4" s="110"/>
      <c r="F4" s="110"/>
      <c r="G4" s="110"/>
      <c r="H4" s="110"/>
      <c r="I4" s="110"/>
    </row>
    <row r="5" spans="1:9" ht="16.5">
      <c r="A5" s="106" t="s">
        <v>147</v>
      </c>
      <c r="B5" s="106"/>
      <c r="C5" s="106"/>
      <c r="D5" s="106"/>
      <c r="E5" s="106"/>
      <c r="F5" s="106"/>
      <c r="G5" s="106"/>
      <c r="H5" s="106"/>
      <c r="I5" s="106"/>
    </row>
    <row r="6" spans="1:9" ht="16.5">
      <c r="A6" s="27"/>
      <c r="B6" s="27"/>
      <c r="C6" s="27"/>
      <c r="D6" s="27"/>
      <c r="E6" s="27"/>
      <c r="F6" s="27"/>
      <c r="G6" s="27"/>
      <c r="H6" s="27"/>
      <c r="I6" s="27"/>
    </row>
    <row r="7" spans="1:9" ht="16.5">
      <c r="A7" s="106" t="s">
        <v>42</v>
      </c>
      <c r="B7" s="106"/>
      <c r="C7" s="106"/>
      <c r="D7" s="106"/>
      <c r="E7" s="106"/>
      <c r="F7" s="106"/>
      <c r="G7" s="106"/>
      <c r="H7" s="106"/>
      <c r="I7" s="106"/>
    </row>
    <row r="8" spans="1:9" ht="16.5">
      <c r="A8" s="107" t="s">
        <v>96</v>
      </c>
      <c r="B8" s="107"/>
      <c r="C8" s="107"/>
      <c r="D8" s="107"/>
      <c r="E8" s="107"/>
      <c r="F8" s="107"/>
      <c r="G8" s="107"/>
      <c r="H8" s="107"/>
      <c r="I8" s="107"/>
    </row>
    <row r="9" spans="1:9" ht="16.5">
      <c r="A9" s="107" t="s">
        <v>97</v>
      </c>
      <c r="B9" s="107"/>
      <c r="C9" s="107"/>
      <c r="D9" s="107"/>
      <c r="E9" s="107"/>
      <c r="F9" s="107"/>
      <c r="G9" s="107"/>
      <c r="H9" s="107"/>
      <c r="I9" s="107"/>
    </row>
    <row r="10" spans="1:9" ht="16.5">
      <c r="A10" s="105" t="s">
        <v>98</v>
      </c>
      <c r="B10" s="105"/>
      <c r="C10" s="105"/>
      <c r="D10" s="105"/>
      <c r="E10" s="105"/>
      <c r="F10" s="105"/>
      <c r="G10" s="105"/>
      <c r="H10" s="105"/>
      <c r="I10" s="105"/>
    </row>
    <row r="11" spans="1:9" ht="16.5">
      <c r="A11" s="28"/>
      <c r="B11" s="28"/>
      <c r="C11" s="28"/>
      <c r="D11" s="28"/>
      <c r="E11" s="28"/>
      <c r="F11" s="28"/>
      <c r="G11" s="28"/>
      <c r="H11" s="28"/>
      <c r="I11" s="28"/>
    </row>
    <row r="12" spans="1:9" ht="16.5">
      <c r="A12" s="106" t="s">
        <v>43</v>
      </c>
      <c r="B12" s="106"/>
      <c r="C12" s="106"/>
      <c r="D12" s="106"/>
      <c r="E12" s="106"/>
      <c r="F12" s="106"/>
      <c r="G12" s="106"/>
      <c r="H12" s="106"/>
      <c r="I12" s="106"/>
    </row>
    <row r="13" spans="1:9" ht="16.5">
      <c r="A13" s="106" t="s">
        <v>99</v>
      </c>
      <c r="B13" s="106"/>
      <c r="C13" s="106"/>
      <c r="D13" s="106"/>
      <c r="E13" s="106"/>
      <c r="F13" s="106"/>
      <c r="G13" s="106"/>
      <c r="H13" s="106"/>
      <c r="I13" s="106"/>
    </row>
    <row r="14" spans="1:9" ht="16.5">
      <c r="A14" s="105" t="s">
        <v>100</v>
      </c>
      <c r="B14" s="105"/>
      <c r="C14" s="105"/>
      <c r="D14" s="105"/>
      <c r="E14" s="105"/>
      <c r="F14" s="105"/>
      <c r="G14" s="105"/>
      <c r="H14" s="105"/>
      <c r="I14" s="105"/>
    </row>
    <row r="15" spans="1:9" ht="16.5">
      <c r="A15" s="105" t="s">
        <v>101</v>
      </c>
      <c r="B15" s="105"/>
      <c r="C15" s="105"/>
      <c r="D15" s="105"/>
      <c r="E15" s="105"/>
      <c r="F15" s="105"/>
      <c r="G15" s="105"/>
      <c r="H15" s="105"/>
      <c r="I15" s="105"/>
    </row>
    <row r="16" spans="1:9" ht="16.5">
      <c r="A16" s="26"/>
      <c r="B16" s="26"/>
      <c r="C16" s="26"/>
      <c r="D16" s="26"/>
      <c r="E16" s="26"/>
      <c r="F16" s="26"/>
      <c r="G16" s="26"/>
      <c r="H16" s="26"/>
      <c r="I16" s="26"/>
    </row>
    <row r="17" spans="1:12" ht="16.5">
      <c r="A17" s="105" t="s">
        <v>44</v>
      </c>
      <c r="B17" s="105"/>
      <c r="C17" s="105"/>
      <c r="D17" s="105"/>
      <c r="E17" s="105"/>
      <c r="F17" s="105"/>
      <c r="G17" s="105"/>
      <c r="H17" s="105"/>
      <c r="I17" s="105"/>
    </row>
    <row r="18" spans="1:12" ht="16.5">
      <c r="A18" s="106" t="s">
        <v>45</v>
      </c>
      <c r="B18" s="106"/>
      <c r="C18" s="106"/>
      <c r="D18" s="106"/>
      <c r="E18" s="106"/>
      <c r="F18" s="106"/>
      <c r="G18" s="106"/>
      <c r="H18" s="106"/>
      <c r="I18" s="106"/>
    </row>
    <row r="19" spans="1:12" ht="16.5">
      <c r="A19" s="106" t="s">
        <v>46</v>
      </c>
      <c r="B19" s="106"/>
      <c r="C19" s="106"/>
      <c r="D19" s="106"/>
      <c r="E19" s="106"/>
      <c r="F19" s="106"/>
      <c r="G19" s="106"/>
      <c r="H19" s="106"/>
      <c r="I19" s="106"/>
    </row>
    <row r="20" spans="1:12" ht="16.5">
      <c r="A20" s="106" t="s">
        <v>110</v>
      </c>
      <c r="B20" s="106"/>
      <c r="C20" s="106"/>
      <c r="D20" s="106"/>
      <c r="E20" s="106"/>
      <c r="F20" s="106"/>
      <c r="G20" s="106"/>
      <c r="H20" s="106"/>
      <c r="I20" s="106"/>
    </row>
    <row r="21" spans="1:12" ht="16.5">
      <c r="A21" s="106" t="s">
        <v>111</v>
      </c>
      <c r="B21" s="106"/>
      <c r="C21" s="106"/>
      <c r="D21" s="106"/>
      <c r="E21" s="106"/>
      <c r="F21" s="106"/>
      <c r="G21" s="106"/>
      <c r="H21" s="106"/>
      <c r="I21" s="106"/>
    </row>
    <row r="22" spans="1:12" ht="16.5">
      <c r="A22" s="26"/>
      <c r="B22" s="26"/>
      <c r="C22" s="26"/>
      <c r="D22" s="26"/>
      <c r="E22" s="26"/>
      <c r="F22" s="26"/>
      <c r="G22" s="26"/>
      <c r="H22" s="26"/>
      <c r="I22" s="26"/>
    </row>
    <row r="23" spans="1:12" ht="16.5">
      <c r="A23" s="106" t="s">
        <v>42</v>
      </c>
      <c r="B23" s="106"/>
      <c r="C23" s="106"/>
      <c r="D23" s="106"/>
      <c r="E23" s="106"/>
      <c r="F23" s="106"/>
      <c r="G23" s="106"/>
      <c r="H23" s="106"/>
      <c r="I23" s="106"/>
    </row>
    <row r="24" spans="1:12" ht="16.5">
      <c r="A24" s="107" t="s">
        <v>148</v>
      </c>
      <c r="B24" s="107"/>
      <c r="C24" s="107"/>
      <c r="D24" s="107"/>
      <c r="E24" s="107"/>
      <c r="F24" s="107"/>
      <c r="G24" s="107"/>
      <c r="H24" s="107"/>
      <c r="I24" s="107"/>
      <c r="K24">
        <f>10400/165*20</f>
        <v>1260.6060606060605</v>
      </c>
    </row>
    <row r="25" spans="1:12" ht="16.5">
      <c r="A25" s="107" t="s">
        <v>149</v>
      </c>
      <c r="B25" s="107"/>
      <c r="C25" s="107"/>
      <c r="D25" s="107"/>
      <c r="E25" s="107"/>
      <c r="F25" s="107"/>
      <c r="G25" s="107"/>
      <c r="H25" s="107"/>
      <c r="I25" s="107"/>
    </row>
    <row r="26" spans="1:12" ht="16.5">
      <c r="A26" s="107" t="s">
        <v>114</v>
      </c>
      <c r="B26" s="107"/>
      <c r="C26" s="107"/>
      <c r="D26" s="107"/>
      <c r="E26" s="107"/>
      <c r="F26" s="107"/>
      <c r="G26" s="107"/>
      <c r="H26" s="107"/>
      <c r="I26" s="107"/>
      <c r="K26">
        <f>2166.667+1449.697+1260.6</f>
        <v>4876.9639999999999</v>
      </c>
    </row>
    <row r="27" spans="1:12" ht="16.5">
      <c r="A27" s="105" t="s">
        <v>150</v>
      </c>
      <c r="B27" s="105"/>
      <c r="C27" s="105"/>
      <c r="D27" s="105"/>
      <c r="E27" s="105"/>
      <c r="F27" s="105"/>
      <c r="G27" s="105"/>
      <c r="H27" s="105"/>
      <c r="I27" s="105"/>
    </row>
    <row r="28" spans="1:12" ht="16.5">
      <c r="A28" s="28"/>
      <c r="B28" s="28"/>
      <c r="C28" s="28"/>
      <c r="D28" s="28"/>
      <c r="E28" s="28"/>
      <c r="F28" s="28"/>
      <c r="G28" s="28"/>
      <c r="H28" s="28"/>
      <c r="I28" s="28"/>
      <c r="L28">
        <f>4876.964*20.2/100</f>
        <v>985.14672800000005</v>
      </c>
    </row>
    <row r="29" spans="1:12" ht="16.5">
      <c r="A29" s="106" t="s">
        <v>43</v>
      </c>
      <c r="B29" s="106"/>
      <c r="C29" s="106"/>
      <c r="D29" s="106"/>
      <c r="E29" s="106"/>
      <c r="F29" s="106"/>
      <c r="G29" s="106"/>
      <c r="H29" s="106"/>
      <c r="I29" s="106"/>
    </row>
    <row r="30" spans="1:12" ht="16.5">
      <c r="A30" s="107" t="s">
        <v>151</v>
      </c>
      <c r="B30" s="107"/>
      <c r="C30" s="107"/>
      <c r="D30" s="107"/>
      <c r="E30" s="107"/>
      <c r="F30" s="107"/>
      <c r="G30" s="107"/>
      <c r="H30" s="107"/>
      <c r="I30" s="107"/>
      <c r="L30">
        <f>L28+K26</f>
        <v>5862.1107279999997</v>
      </c>
    </row>
    <row r="31" spans="1:12" ht="16.5">
      <c r="A31" s="105" t="s">
        <v>152</v>
      </c>
      <c r="B31" s="105"/>
      <c r="C31" s="105"/>
      <c r="D31" s="105"/>
      <c r="E31" s="105"/>
      <c r="F31" s="105"/>
      <c r="G31" s="105"/>
      <c r="H31" s="105"/>
      <c r="I31" s="105"/>
    </row>
    <row r="32" spans="1:12" ht="16.5">
      <c r="A32" s="105" t="s">
        <v>153</v>
      </c>
      <c r="B32" s="105"/>
      <c r="C32" s="105"/>
      <c r="D32" s="105"/>
      <c r="E32" s="105"/>
      <c r="F32" s="105"/>
      <c r="G32" s="105"/>
      <c r="H32" s="105"/>
      <c r="I32" s="105"/>
    </row>
    <row r="33" spans="1:9" ht="16.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6.5">
      <c r="A34" s="105" t="s">
        <v>47</v>
      </c>
      <c r="B34" s="105"/>
      <c r="C34" s="105"/>
      <c r="D34" s="105"/>
      <c r="E34" s="105"/>
      <c r="F34" s="105"/>
      <c r="G34" s="105"/>
      <c r="H34" s="105"/>
      <c r="I34" s="105"/>
    </row>
    <row r="35" spans="1:9" ht="16.5">
      <c r="A35" s="108" t="s">
        <v>48</v>
      </c>
      <c r="B35" s="108"/>
      <c r="C35" s="108"/>
      <c r="D35" s="108"/>
      <c r="E35" s="108"/>
      <c r="F35" s="108"/>
      <c r="G35" s="108"/>
      <c r="H35" s="108"/>
      <c r="I35" s="108"/>
    </row>
    <row r="36" spans="1:9" ht="16.5">
      <c r="A36" s="108" t="s">
        <v>49</v>
      </c>
      <c r="B36" s="108"/>
      <c r="C36" s="108"/>
      <c r="D36" s="108"/>
      <c r="E36" s="108"/>
      <c r="F36" s="108"/>
      <c r="G36" s="108"/>
      <c r="H36" s="108"/>
      <c r="I36" s="108"/>
    </row>
    <row r="37" spans="1:9" ht="16.5">
      <c r="A37" s="106" t="s">
        <v>50</v>
      </c>
      <c r="B37" s="106"/>
      <c r="C37" s="106"/>
      <c r="D37" s="106"/>
      <c r="E37" s="106"/>
      <c r="F37" s="106"/>
      <c r="G37" s="106"/>
      <c r="H37" s="106"/>
      <c r="I37" s="106"/>
    </row>
    <row r="38" spans="1:9" ht="16.5">
      <c r="A38" s="106" t="s">
        <v>51</v>
      </c>
      <c r="B38" s="106"/>
      <c r="C38" s="106"/>
      <c r="D38" s="106"/>
      <c r="E38" s="106"/>
      <c r="F38" s="106"/>
      <c r="G38" s="106"/>
      <c r="H38" s="106"/>
      <c r="I38" s="106"/>
    </row>
    <row r="39" spans="1:9" ht="16.5">
      <c r="A39" s="107"/>
      <c r="B39" s="107"/>
      <c r="C39" s="107"/>
      <c r="D39" s="107"/>
      <c r="E39" s="107"/>
      <c r="F39" s="107"/>
      <c r="G39" s="107"/>
      <c r="H39" s="107"/>
      <c r="I39" s="107"/>
    </row>
    <row r="40" spans="1:9" ht="16.5">
      <c r="A40" s="107" t="s">
        <v>160</v>
      </c>
      <c r="B40" s="107"/>
      <c r="C40" s="107"/>
      <c r="D40" s="107"/>
      <c r="E40" s="107"/>
      <c r="F40" s="107"/>
      <c r="G40" s="107"/>
      <c r="H40" s="107"/>
      <c r="I40" s="107"/>
    </row>
    <row r="41" spans="1:9" ht="16.5">
      <c r="A41" s="107"/>
      <c r="B41" s="107"/>
      <c r="C41" s="107"/>
      <c r="D41" s="107"/>
      <c r="E41" s="107"/>
      <c r="F41" s="107"/>
      <c r="G41" s="107"/>
      <c r="H41" s="107"/>
      <c r="I41" s="107"/>
    </row>
    <row r="42" spans="1:9" ht="16.5">
      <c r="A42" s="106" t="s">
        <v>42</v>
      </c>
      <c r="B42" s="106"/>
      <c r="C42" s="106"/>
      <c r="D42" s="106"/>
      <c r="E42" s="106"/>
      <c r="F42" s="106"/>
      <c r="G42" s="106"/>
      <c r="H42" s="106"/>
      <c r="I42" s="106"/>
    </row>
    <row r="43" spans="1:9" ht="16.5">
      <c r="A43" s="107" t="s">
        <v>102</v>
      </c>
      <c r="B43" s="107"/>
      <c r="C43" s="107"/>
      <c r="D43" s="107"/>
      <c r="E43" s="107"/>
      <c r="F43" s="107"/>
      <c r="G43" s="107"/>
      <c r="H43" s="107"/>
      <c r="I43" s="107"/>
    </row>
    <row r="44" spans="1:9" ht="16.5">
      <c r="A44" s="107" t="s">
        <v>142</v>
      </c>
      <c r="B44" s="107"/>
      <c r="C44" s="107"/>
      <c r="D44" s="107"/>
      <c r="E44" s="107"/>
      <c r="F44" s="107"/>
      <c r="G44" s="107"/>
      <c r="H44" s="107"/>
      <c r="I44" s="107"/>
    </row>
    <row r="45" spans="1:9" ht="16.5">
      <c r="A45" s="107" t="s">
        <v>52</v>
      </c>
      <c r="B45" s="107"/>
      <c r="C45" s="107"/>
      <c r="D45" s="107"/>
      <c r="E45" s="107"/>
      <c r="F45" s="107"/>
      <c r="G45" s="107"/>
      <c r="H45" s="107"/>
      <c r="I45" s="107"/>
    </row>
    <row r="46" spans="1:9" ht="16.5">
      <c r="A46" s="105" t="s">
        <v>143</v>
      </c>
      <c r="B46" s="105"/>
      <c r="C46" s="105"/>
      <c r="D46" s="105"/>
      <c r="E46" s="105"/>
      <c r="F46" s="105"/>
      <c r="G46" s="105"/>
      <c r="H46" s="105"/>
      <c r="I46" s="105"/>
    </row>
    <row r="47" spans="1:9" ht="16.5">
      <c r="A47" s="28"/>
      <c r="B47" s="28"/>
      <c r="C47" s="28"/>
      <c r="D47" s="28"/>
      <c r="E47" s="28"/>
      <c r="F47" s="28"/>
      <c r="G47" s="28"/>
      <c r="H47" s="28"/>
      <c r="I47" s="28"/>
    </row>
    <row r="48" spans="1:9" ht="16.5">
      <c r="A48" s="106" t="s">
        <v>43</v>
      </c>
      <c r="B48" s="106"/>
      <c r="C48" s="106"/>
      <c r="D48" s="106"/>
      <c r="E48" s="106"/>
      <c r="F48" s="106"/>
      <c r="G48" s="106"/>
      <c r="H48" s="106"/>
      <c r="I48" s="106"/>
    </row>
    <row r="49" spans="1:9" ht="16.5">
      <c r="A49" s="106" t="s">
        <v>144</v>
      </c>
      <c r="B49" s="106"/>
      <c r="C49" s="106"/>
      <c r="D49" s="106"/>
      <c r="E49" s="106"/>
      <c r="F49" s="106"/>
      <c r="G49" s="106"/>
      <c r="H49" s="106"/>
      <c r="I49" s="106"/>
    </row>
    <row r="50" spans="1:9" ht="16.5">
      <c r="A50" s="105" t="s">
        <v>145</v>
      </c>
      <c r="B50" s="105"/>
      <c r="C50" s="105"/>
      <c r="D50" s="105"/>
      <c r="E50" s="105"/>
      <c r="F50" s="105"/>
      <c r="G50" s="105"/>
      <c r="H50" s="105"/>
      <c r="I50" s="105"/>
    </row>
    <row r="51" spans="1:9" ht="16.5">
      <c r="A51" s="105" t="s">
        <v>146</v>
      </c>
      <c r="B51" s="105"/>
      <c r="C51" s="105"/>
      <c r="D51" s="105"/>
      <c r="E51" s="105"/>
      <c r="F51" s="105"/>
      <c r="G51" s="105"/>
      <c r="H51" s="105"/>
      <c r="I51" s="105"/>
    </row>
    <row r="53" spans="1:9" ht="16.5">
      <c r="A53" s="105" t="s">
        <v>161</v>
      </c>
      <c r="B53" s="105"/>
      <c r="C53" s="105"/>
      <c r="D53" s="105"/>
      <c r="E53" s="105"/>
      <c r="F53" s="105"/>
      <c r="G53" s="105"/>
      <c r="H53" s="105"/>
      <c r="I53" s="105"/>
    </row>
  </sheetData>
  <mergeCells count="43">
    <mergeCell ref="A8:I8"/>
    <mergeCell ref="A9:I9"/>
    <mergeCell ref="A10:I10"/>
    <mergeCell ref="A2:I2"/>
    <mergeCell ref="A4:I4"/>
    <mergeCell ref="A5:I5"/>
    <mergeCell ref="A7:I7"/>
    <mergeCell ref="A17:I17"/>
    <mergeCell ref="A18:I18"/>
    <mergeCell ref="A19:I19"/>
    <mergeCell ref="A20:I20"/>
    <mergeCell ref="A12:I12"/>
    <mergeCell ref="A13:I13"/>
    <mergeCell ref="A14:I14"/>
    <mergeCell ref="A15:I15"/>
    <mergeCell ref="A25:I25"/>
    <mergeCell ref="A26:I26"/>
    <mergeCell ref="A27:I27"/>
    <mergeCell ref="A29:I29"/>
    <mergeCell ref="A21:I21"/>
    <mergeCell ref="A23:I23"/>
    <mergeCell ref="A24:I24"/>
    <mergeCell ref="A35:I35"/>
    <mergeCell ref="A36:I36"/>
    <mergeCell ref="A37:I37"/>
    <mergeCell ref="A38:I38"/>
    <mergeCell ref="A30:I30"/>
    <mergeCell ref="A31:I31"/>
    <mergeCell ref="A32:I32"/>
    <mergeCell ref="A34:I34"/>
    <mergeCell ref="A43:I43"/>
    <mergeCell ref="A44:I44"/>
    <mergeCell ref="A45:I45"/>
    <mergeCell ref="A39:I39"/>
    <mergeCell ref="A40:I40"/>
    <mergeCell ref="A41:I41"/>
    <mergeCell ref="A42:I42"/>
    <mergeCell ref="A51:I51"/>
    <mergeCell ref="A53:I53"/>
    <mergeCell ref="A46:I46"/>
    <mergeCell ref="A48:I48"/>
    <mergeCell ref="A49:I49"/>
    <mergeCell ref="A50:I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G39"/>
  <sheetViews>
    <sheetView tabSelected="1" zoomScaleNormal="100" workbookViewId="0">
      <selection activeCell="H18" sqref="H18"/>
    </sheetView>
  </sheetViews>
  <sheetFormatPr defaultRowHeight="12.75"/>
  <cols>
    <col min="1" max="1" width="5.140625" style="81" customWidth="1"/>
    <col min="2" max="2" width="48.28515625" style="81" customWidth="1"/>
    <col min="3" max="3" width="7.28515625" style="81" customWidth="1"/>
    <col min="4" max="4" width="11" style="81" customWidth="1"/>
    <col min="5" max="5" width="13.85546875" style="81" customWidth="1"/>
    <col min="6" max="6" width="9.140625" style="81"/>
    <col min="7" max="7" width="23.140625" style="81" customWidth="1"/>
    <col min="8" max="16384" width="9.140625" style="81"/>
  </cols>
  <sheetData>
    <row r="2" spans="1:7">
      <c r="A2" s="111" t="s">
        <v>53</v>
      </c>
      <c r="B2" s="111"/>
      <c r="C2" s="111"/>
      <c r="D2" s="111"/>
      <c r="E2" s="111"/>
    </row>
    <row r="3" spans="1:7">
      <c r="A3" s="111" t="s">
        <v>126</v>
      </c>
      <c r="B3" s="111"/>
      <c r="C3" s="111"/>
      <c r="D3" s="111"/>
      <c r="E3" s="111"/>
    </row>
    <row r="4" spans="1:7">
      <c r="A4" s="82"/>
      <c r="B4" s="82"/>
      <c r="C4" s="82"/>
      <c r="D4" s="82"/>
      <c r="E4" s="82"/>
    </row>
    <row r="5" spans="1:7">
      <c r="A5" s="68" t="s">
        <v>54</v>
      </c>
      <c r="B5" s="69" t="s">
        <v>55</v>
      </c>
      <c r="C5" s="68" t="s">
        <v>56</v>
      </c>
      <c r="D5" s="68" t="s">
        <v>57</v>
      </c>
      <c r="E5" s="68" t="s">
        <v>58</v>
      </c>
    </row>
    <row r="6" spans="1:7">
      <c r="A6" s="70" t="s">
        <v>59</v>
      </c>
      <c r="B6" s="71"/>
      <c r="C6" s="70" t="s">
        <v>60</v>
      </c>
      <c r="D6" s="70" t="s">
        <v>61</v>
      </c>
      <c r="E6" s="70" t="s">
        <v>62</v>
      </c>
    </row>
    <row r="7" spans="1:7">
      <c r="A7" s="72"/>
      <c r="B7" s="73"/>
      <c r="C7" s="72"/>
      <c r="D7" s="72" t="s">
        <v>63</v>
      </c>
      <c r="E7" s="72" t="s">
        <v>64</v>
      </c>
    </row>
    <row r="8" spans="1:7">
      <c r="A8" s="74"/>
      <c r="B8" s="75" t="s">
        <v>125</v>
      </c>
      <c r="C8" s="75" t="s">
        <v>65</v>
      </c>
      <c r="D8" s="76">
        <f>D9+D10+D11+D15+D24+D25</f>
        <v>102834.45823999999</v>
      </c>
      <c r="E8" s="76">
        <f>D8/D26</f>
        <v>7.9495402902001393</v>
      </c>
    </row>
    <row r="9" spans="1:7">
      <c r="A9" s="77">
        <v>1</v>
      </c>
      <c r="B9" s="74" t="s">
        <v>66</v>
      </c>
      <c r="C9" s="74" t="s">
        <v>65</v>
      </c>
      <c r="D9" s="77">
        <v>14549.87</v>
      </c>
      <c r="E9" s="78">
        <f>D9/12266.3</f>
        <v>1.186166162575512</v>
      </c>
    </row>
    <row r="10" spans="1:7">
      <c r="A10" s="77">
        <v>2</v>
      </c>
      <c r="B10" s="74" t="s">
        <v>67</v>
      </c>
      <c r="C10" s="74" t="s">
        <v>65</v>
      </c>
      <c r="D10" s="77">
        <v>14643.2</v>
      </c>
      <c r="E10" s="78">
        <f>D10/12266.3</f>
        <v>1.1937748139210684</v>
      </c>
    </row>
    <row r="11" spans="1:7">
      <c r="A11" s="77">
        <v>3</v>
      </c>
      <c r="B11" s="74" t="s">
        <v>68</v>
      </c>
      <c r="C11" s="74" t="s">
        <v>65</v>
      </c>
      <c r="D11" s="77">
        <f>D12+D13+D14</f>
        <v>34319.4</v>
      </c>
      <c r="E11" s="78">
        <f t="shared" ref="E11:E25" si="0">D11/12266.3</f>
        <v>2.7978608056219074</v>
      </c>
    </row>
    <row r="12" spans="1:7">
      <c r="A12" s="79" t="s">
        <v>69</v>
      </c>
      <c r="B12" s="80" t="s">
        <v>70</v>
      </c>
      <c r="C12" s="80" t="s">
        <v>65</v>
      </c>
      <c r="D12" s="77">
        <v>4346.8599999999997</v>
      </c>
      <c r="E12" s="78">
        <f t="shared" si="0"/>
        <v>0.35437417966297907</v>
      </c>
    </row>
    <row r="13" spans="1:7">
      <c r="A13" s="79" t="s">
        <v>71</v>
      </c>
      <c r="B13" s="80" t="s">
        <v>72</v>
      </c>
      <c r="C13" s="80" t="s">
        <v>65</v>
      </c>
      <c r="D13" s="77">
        <v>5862.11</v>
      </c>
      <c r="E13" s="78">
        <f t="shared" si="0"/>
        <v>0.47790368733848021</v>
      </c>
    </row>
    <row r="14" spans="1:7">
      <c r="A14" s="79" t="s">
        <v>73</v>
      </c>
      <c r="B14" s="80" t="s">
        <v>122</v>
      </c>
      <c r="C14" s="80" t="s">
        <v>65</v>
      </c>
      <c r="D14" s="77">
        <v>24110.43</v>
      </c>
      <c r="E14" s="78">
        <f t="shared" si="0"/>
        <v>1.965582938620448</v>
      </c>
      <c r="G14" s="83"/>
    </row>
    <row r="15" spans="1:7">
      <c r="A15" s="77">
        <v>4</v>
      </c>
      <c r="B15" s="74" t="s">
        <v>74</v>
      </c>
      <c r="C15" s="74"/>
      <c r="D15" s="78">
        <f>D17+D20+D22+D23+D21</f>
        <v>27774.22824</v>
      </c>
      <c r="E15" s="78">
        <f t="shared" si="0"/>
        <v>2.2642710711461485</v>
      </c>
    </row>
    <row r="16" spans="1:7">
      <c r="A16" s="77"/>
      <c r="B16" s="74" t="s">
        <v>75</v>
      </c>
      <c r="C16" s="74"/>
      <c r="D16" s="77"/>
      <c r="E16" s="78">
        <f t="shared" si="0"/>
        <v>0</v>
      </c>
    </row>
    <row r="17" spans="1:7">
      <c r="A17" s="79" t="s">
        <v>76</v>
      </c>
      <c r="B17" s="74" t="s">
        <v>77</v>
      </c>
      <c r="C17" s="74" t="s">
        <v>65</v>
      </c>
      <c r="D17" s="77">
        <f>D18+D19</f>
        <v>13274.8</v>
      </c>
      <c r="E17" s="78">
        <f t="shared" si="0"/>
        <v>1.0822171314903435</v>
      </c>
    </row>
    <row r="18" spans="1:7">
      <c r="A18" s="79"/>
      <c r="B18" s="74" t="s">
        <v>78</v>
      </c>
      <c r="C18" s="74" t="s">
        <v>65</v>
      </c>
      <c r="D18" s="77">
        <f>'подрядные организации'!C25</f>
        <v>4982.3599999999997</v>
      </c>
      <c r="E18" s="78">
        <f t="shared" si="0"/>
        <v>0.4061827935074146</v>
      </c>
    </row>
    <row r="19" spans="1:7">
      <c r="A19" s="79"/>
      <c r="B19" s="74" t="s">
        <v>79</v>
      </c>
      <c r="C19" s="74" t="s">
        <v>65</v>
      </c>
      <c r="D19" s="77">
        <f>'подрядные организации'!C14</f>
        <v>8292.4399999999987</v>
      </c>
      <c r="E19" s="78">
        <f t="shared" si="0"/>
        <v>0.67603433798292878</v>
      </c>
    </row>
    <row r="20" spans="1:7">
      <c r="A20" s="79" t="s">
        <v>80</v>
      </c>
      <c r="B20" s="74" t="s">
        <v>81</v>
      </c>
      <c r="C20" s="74" t="s">
        <v>65</v>
      </c>
      <c r="D20" s="78">
        <f>'подрядные организации'!C51</f>
        <v>5103.7465400000001</v>
      </c>
      <c r="E20" s="78">
        <f t="shared" si="0"/>
        <v>0.41607873115772487</v>
      </c>
    </row>
    <row r="21" spans="1:7">
      <c r="A21" s="79" t="s">
        <v>82</v>
      </c>
      <c r="B21" s="74" t="s">
        <v>83</v>
      </c>
      <c r="C21" s="74" t="s">
        <v>65</v>
      </c>
      <c r="D21" s="78">
        <f>'подрядные организации'!D36</f>
        <v>6209.232</v>
      </c>
      <c r="E21" s="78">
        <f t="shared" si="0"/>
        <v>0.50620252235800534</v>
      </c>
    </row>
    <row r="22" spans="1:7">
      <c r="A22" s="79" t="s">
        <v>84</v>
      </c>
      <c r="B22" s="74" t="s">
        <v>85</v>
      </c>
      <c r="C22" s="74" t="s">
        <v>65</v>
      </c>
      <c r="D22" s="78">
        <f>'подрядные организации'!C63</f>
        <v>819.18</v>
      </c>
      <c r="E22" s="78">
        <f t="shared" si="0"/>
        <v>6.6782974491085334E-2</v>
      </c>
    </row>
    <row r="23" spans="1:7">
      <c r="A23" s="79" t="s">
        <v>86</v>
      </c>
      <c r="B23" s="74" t="s">
        <v>87</v>
      </c>
      <c r="C23" s="74" t="s">
        <v>65</v>
      </c>
      <c r="D23" s="77">
        <f>'подрядные организации'!C75</f>
        <v>2367.2697000000003</v>
      </c>
      <c r="E23" s="78">
        <f t="shared" si="0"/>
        <v>0.19298971164898954</v>
      </c>
    </row>
    <row r="24" spans="1:7">
      <c r="A24" s="79"/>
      <c r="B24" s="74"/>
      <c r="C24" s="74"/>
      <c r="D24" s="77"/>
      <c r="E24" s="78"/>
    </row>
    <row r="25" spans="1:7">
      <c r="A25" s="79" t="s">
        <v>88</v>
      </c>
      <c r="B25" s="74" t="s">
        <v>124</v>
      </c>
      <c r="C25" s="74" t="s">
        <v>65</v>
      </c>
      <c r="D25" s="77">
        <v>11547.76</v>
      </c>
      <c r="E25" s="78">
        <f t="shared" si="0"/>
        <v>0.94142161858099027</v>
      </c>
    </row>
    <row r="26" spans="1:7">
      <c r="A26" s="77"/>
      <c r="B26" s="74" t="s">
        <v>89</v>
      </c>
      <c r="C26" s="74"/>
      <c r="D26" s="77">
        <f>'уборка придомовой территории'!C31</f>
        <v>12935.900000000001</v>
      </c>
      <c r="E26" s="74"/>
    </row>
    <row r="27" spans="1:7">
      <c r="A27" s="77"/>
      <c r="B27" s="74" t="s">
        <v>90</v>
      </c>
      <c r="C27" s="74"/>
      <c r="D27" s="77"/>
      <c r="E27" s="74"/>
    </row>
    <row r="28" spans="1:7">
      <c r="A28" s="77"/>
      <c r="B28" s="74" t="s">
        <v>91</v>
      </c>
      <c r="C28" s="74"/>
      <c r="D28" s="78">
        <f>D8/D26</f>
        <v>7.9495402902001393</v>
      </c>
      <c r="E28" s="74"/>
    </row>
    <row r="29" spans="1:7">
      <c r="A29" s="82"/>
      <c r="B29" s="82"/>
      <c r="C29" s="82"/>
      <c r="D29" s="84"/>
      <c r="E29" s="82"/>
      <c r="F29" s="82"/>
      <c r="G29" s="82"/>
    </row>
    <row r="30" spans="1:7">
      <c r="A30" s="82"/>
      <c r="B30" s="82"/>
      <c r="C30" s="82"/>
      <c r="D30" s="82"/>
      <c r="E30" s="82"/>
      <c r="F30" s="82"/>
      <c r="G30" s="82"/>
    </row>
    <row r="31" spans="1:7">
      <c r="A31" s="82"/>
      <c r="B31" s="82"/>
      <c r="C31" s="82"/>
      <c r="D31" s="82"/>
      <c r="E31" s="82"/>
      <c r="F31" s="82"/>
      <c r="G31" s="82"/>
    </row>
    <row r="32" spans="1:7">
      <c r="A32" s="82"/>
      <c r="B32" s="82"/>
      <c r="C32" s="82"/>
      <c r="D32" s="82"/>
      <c r="E32" s="82"/>
      <c r="F32" s="82"/>
      <c r="G32" s="82"/>
    </row>
    <row r="33" spans="1:7">
      <c r="A33" s="82"/>
      <c r="B33" s="82"/>
      <c r="C33" s="82"/>
      <c r="D33" s="82"/>
      <c r="E33" s="82"/>
      <c r="F33" s="82"/>
      <c r="G33" s="82"/>
    </row>
    <row r="34" spans="1:7">
      <c r="A34" s="112"/>
      <c r="B34" s="112"/>
      <c r="C34" s="112"/>
      <c r="D34" s="112"/>
      <c r="E34" s="112"/>
      <c r="F34" s="82"/>
      <c r="G34" s="82"/>
    </row>
    <row r="35" spans="1:7">
      <c r="A35" s="85"/>
      <c r="B35" s="85"/>
      <c r="C35" s="85"/>
      <c r="D35" s="86"/>
      <c r="E35" s="86"/>
      <c r="F35" s="86"/>
      <c r="G35" s="86"/>
    </row>
    <row r="36" spans="1:7">
      <c r="A36" s="85"/>
      <c r="B36" s="85"/>
      <c r="C36" s="85"/>
      <c r="D36" s="86"/>
      <c r="E36" s="86"/>
      <c r="F36" s="86"/>
      <c r="G36" s="86"/>
    </row>
    <row r="37" spans="1:7">
      <c r="A37" s="82"/>
      <c r="B37" s="82"/>
      <c r="C37" s="82"/>
      <c r="D37" s="82"/>
      <c r="E37" s="82"/>
      <c r="F37" s="82"/>
      <c r="G37" s="82"/>
    </row>
    <row r="38" spans="1:7">
      <c r="A38" s="82"/>
      <c r="B38" s="82"/>
      <c r="C38" s="82"/>
      <c r="D38" s="82"/>
      <c r="E38" s="82"/>
      <c r="F38" s="82"/>
      <c r="G38" s="82"/>
    </row>
    <row r="39" spans="1:7">
      <c r="A39" s="82"/>
      <c r="B39" s="82"/>
      <c r="C39" s="82"/>
      <c r="D39" s="82"/>
      <c r="E39" s="82"/>
      <c r="F39" s="82"/>
      <c r="G39" s="82"/>
    </row>
  </sheetData>
  <mergeCells count="3">
    <mergeCell ref="A2:E2"/>
    <mergeCell ref="A3:E3"/>
    <mergeCell ref="A34:E3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53"/>
  <sheetViews>
    <sheetView workbookViewId="0">
      <selection activeCell="A21" sqref="A21:I21"/>
    </sheetView>
  </sheetViews>
  <sheetFormatPr defaultRowHeight="15"/>
  <cols>
    <col min="1" max="16384" width="9.140625" style="38"/>
  </cols>
  <sheetData>
    <row r="2" spans="1:9" ht="18">
      <c r="A2" s="109" t="s">
        <v>40</v>
      </c>
      <c r="B2" s="109"/>
      <c r="C2" s="109"/>
      <c r="D2" s="109"/>
      <c r="E2" s="109"/>
      <c r="F2" s="109"/>
      <c r="G2" s="109"/>
      <c r="H2" s="109"/>
      <c r="I2" s="109"/>
    </row>
    <row r="4" spans="1:9" ht="16.5">
      <c r="A4" s="110" t="s">
        <v>41</v>
      </c>
      <c r="B4" s="110"/>
      <c r="C4" s="110"/>
      <c r="D4" s="110"/>
      <c r="E4" s="110"/>
      <c r="F4" s="110"/>
      <c r="G4" s="110"/>
      <c r="H4" s="110"/>
      <c r="I4" s="110"/>
    </row>
    <row r="5" spans="1:9" ht="16.5">
      <c r="A5" s="106" t="s">
        <v>95</v>
      </c>
      <c r="B5" s="106"/>
      <c r="C5" s="106"/>
      <c r="D5" s="106"/>
      <c r="E5" s="106"/>
      <c r="F5" s="106"/>
      <c r="G5" s="106"/>
      <c r="H5" s="106"/>
      <c r="I5" s="10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106" t="s">
        <v>42</v>
      </c>
      <c r="B7" s="106"/>
      <c r="C7" s="106"/>
      <c r="D7" s="106"/>
      <c r="E7" s="106"/>
      <c r="F7" s="106"/>
      <c r="G7" s="106"/>
      <c r="H7" s="106"/>
      <c r="I7" s="106"/>
    </row>
    <row r="8" spans="1:9" ht="16.5">
      <c r="A8" s="107" t="s">
        <v>96</v>
      </c>
      <c r="B8" s="107"/>
      <c r="C8" s="107"/>
      <c r="D8" s="107"/>
      <c r="E8" s="107"/>
      <c r="F8" s="107"/>
      <c r="G8" s="107"/>
      <c r="H8" s="107"/>
      <c r="I8" s="107"/>
    </row>
    <row r="9" spans="1:9" ht="16.5">
      <c r="A9" s="107" t="s">
        <v>97</v>
      </c>
      <c r="B9" s="107"/>
      <c r="C9" s="107"/>
      <c r="D9" s="107"/>
      <c r="E9" s="107"/>
      <c r="F9" s="107"/>
      <c r="G9" s="107"/>
      <c r="H9" s="107"/>
      <c r="I9" s="107"/>
    </row>
    <row r="10" spans="1:9" ht="16.5">
      <c r="A10" s="105" t="s">
        <v>98</v>
      </c>
      <c r="B10" s="105"/>
      <c r="C10" s="105"/>
      <c r="D10" s="105"/>
      <c r="E10" s="105"/>
      <c r="F10" s="105"/>
      <c r="G10" s="105"/>
      <c r="H10" s="105"/>
      <c r="I10" s="105"/>
    </row>
    <row r="11" spans="1:9" ht="16.5">
      <c r="A11" s="65"/>
      <c r="B11" s="65"/>
      <c r="C11" s="65"/>
      <c r="D11" s="65"/>
      <c r="E11" s="65"/>
      <c r="F11" s="65"/>
      <c r="G11" s="65"/>
      <c r="H11" s="65"/>
      <c r="I11" s="65"/>
    </row>
    <row r="12" spans="1:9" ht="16.5">
      <c r="A12" s="106" t="s">
        <v>43</v>
      </c>
      <c r="B12" s="106"/>
      <c r="C12" s="106"/>
      <c r="D12" s="106"/>
      <c r="E12" s="106"/>
      <c r="F12" s="106"/>
      <c r="G12" s="106"/>
      <c r="H12" s="106"/>
      <c r="I12" s="106"/>
    </row>
    <row r="13" spans="1:9" ht="16.5">
      <c r="A13" s="106" t="s">
        <v>99</v>
      </c>
      <c r="B13" s="106"/>
      <c r="C13" s="106"/>
      <c r="D13" s="106"/>
      <c r="E13" s="106"/>
      <c r="F13" s="106"/>
      <c r="G13" s="106"/>
      <c r="H13" s="106"/>
      <c r="I13" s="106"/>
    </row>
    <row r="14" spans="1:9" ht="16.5">
      <c r="A14" s="105" t="s">
        <v>100</v>
      </c>
      <c r="B14" s="105"/>
      <c r="C14" s="105"/>
      <c r="D14" s="105"/>
      <c r="E14" s="105"/>
      <c r="F14" s="105"/>
      <c r="G14" s="105"/>
      <c r="H14" s="105"/>
      <c r="I14" s="105"/>
    </row>
    <row r="15" spans="1:9" ht="16.5">
      <c r="A15" s="105" t="s">
        <v>101</v>
      </c>
      <c r="B15" s="105"/>
      <c r="C15" s="105"/>
      <c r="D15" s="105"/>
      <c r="E15" s="105"/>
      <c r="F15" s="105"/>
      <c r="G15" s="105"/>
      <c r="H15" s="105"/>
      <c r="I15" s="105"/>
    </row>
    <row r="16" spans="1:9" ht="16.5">
      <c r="A16" s="26"/>
      <c r="B16" s="26"/>
      <c r="C16" s="26"/>
      <c r="D16" s="26"/>
      <c r="E16" s="26"/>
      <c r="F16" s="26"/>
      <c r="G16" s="26"/>
      <c r="H16" s="26"/>
      <c r="I16" s="26"/>
    </row>
    <row r="17" spans="1:9" ht="16.5">
      <c r="A17" s="105" t="s">
        <v>44</v>
      </c>
      <c r="B17" s="105"/>
      <c r="C17" s="105"/>
      <c r="D17" s="105"/>
      <c r="E17" s="105"/>
      <c r="F17" s="105"/>
      <c r="G17" s="105"/>
      <c r="H17" s="105"/>
      <c r="I17" s="105"/>
    </row>
    <row r="18" spans="1:9" ht="16.5">
      <c r="A18" s="106" t="s">
        <v>45</v>
      </c>
      <c r="B18" s="106"/>
      <c r="C18" s="106"/>
      <c r="D18" s="106"/>
      <c r="E18" s="106"/>
      <c r="F18" s="106"/>
      <c r="G18" s="106"/>
      <c r="H18" s="106"/>
      <c r="I18" s="106"/>
    </row>
    <row r="19" spans="1:9" ht="16.5">
      <c r="A19" s="106" t="s">
        <v>46</v>
      </c>
      <c r="B19" s="106"/>
      <c r="C19" s="106"/>
      <c r="D19" s="106"/>
      <c r="E19" s="106"/>
      <c r="F19" s="106"/>
      <c r="G19" s="106"/>
      <c r="H19" s="106"/>
      <c r="I19" s="106"/>
    </row>
    <row r="20" spans="1:9" ht="16.5">
      <c r="A20" s="106" t="s">
        <v>110</v>
      </c>
      <c r="B20" s="106"/>
      <c r="C20" s="106"/>
      <c r="D20" s="106"/>
      <c r="E20" s="106"/>
      <c r="F20" s="106"/>
      <c r="G20" s="106"/>
      <c r="H20" s="106"/>
      <c r="I20" s="106"/>
    </row>
    <row r="21" spans="1:9" ht="16.5">
      <c r="A21" s="106" t="s">
        <v>111</v>
      </c>
      <c r="B21" s="106"/>
      <c r="C21" s="106"/>
      <c r="D21" s="106"/>
      <c r="E21" s="106"/>
      <c r="F21" s="106"/>
      <c r="G21" s="106"/>
      <c r="H21" s="106"/>
      <c r="I21" s="106"/>
    </row>
    <row r="22" spans="1:9" ht="16.5">
      <c r="A22" s="26"/>
      <c r="B22" s="26"/>
      <c r="C22" s="26"/>
      <c r="D22" s="26"/>
      <c r="E22" s="26"/>
      <c r="F22" s="26"/>
      <c r="G22" s="26"/>
      <c r="H22" s="26"/>
      <c r="I22" s="26"/>
    </row>
    <row r="23" spans="1:9" ht="16.5">
      <c r="A23" s="106" t="s">
        <v>42</v>
      </c>
      <c r="B23" s="106"/>
      <c r="C23" s="106"/>
      <c r="D23" s="106"/>
      <c r="E23" s="106"/>
      <c r="F23" s="106"/>
      <c r="G23" s="106"/>
      <c r="H23" s="106"/>
      <c r="I23" s="106"/>
    </row>
    <row r="24" spans="1:9" ht="16.5">
      <c r="A24" s="107" t="s">
        <v>112</v>
      </c>
      <c r="B24" s="107"/>
      <c r="C24" s="107"/>
      <c r="D24" s="107"/>
      <c r="E24" s="107"/>
      <c r="F24" s="107"/>
      <c r="G24" s="107"/>
      <c r="H24" s="107"/>
      <c r="I24" s="107"/>
    </row>
    <row r="25" spans="1:9" ht="16.5">
      <c r="A25" s="107" t="s">
        <v>113</v>
      </c>
      <c r="B25" s="107"/>
      <c r="C25" s="107"/>
      <c r="D25" s="107"/>
      <c r="E25" s="107"/>
      <c r="F25" s="107"/>
      <c r="G25" s="107"/>
      <c r="H25" s="107"/>
      <c r="I25" s="107"/>
    </row>
    <row r="26" spans="1:9" ht="16.5">
      <c r="A26" s="107" t="s">
        <v>114</v>
      </c>
      <c r="B26" s="107"/>
      <c r="C26" s="107"/>
      <c r="D26" s="107"/>
      <c r="E26" s="107"/>
      <c r="F26" s="107"/>
      <c r="G26" s="107"/>
      <c r="H26" s="107"/>
      <c r="I26" s="107"/>
    </row>
    <row r="27" spans="1:9" ht="16.5">
      <c r="A27" s="105" t="s">
        <v>115</v>
      </c>
      <c r="B27" s="105"/>
      <c r="C27" s="105"/>
      <c r="D27" s="105"/>
      <c r="E27" s="105"/>
      <c r="F27" s="105"/>
      <c r="G27" s="105"/>
      <c r="H27" s="105"/>
      <c r="I27" s="105"/>
    </row>
    <row r="28" spans="1:9" ht="16.5">
      <c r="A28" s="65"/>
      <c r="B28" s="65"/>
      <c r="C28" s="65"/>
      <c r="D28" s="65"/>
      <c r="E28" s="65"/>
      <c r="F28" s="65"/>
      <c r="G28" s="65"/>
      <c r="H28" s="65"/>
      <c r="I28" s="65"/>
    </row>
    <row r="29" spans="1:9" ht="16.5">
      <c r="A29" s="106" t="s">
        <v>43</v>
      </c>
      <c r="B29" s="106"/>
      <c r="C29" s="106"/>
      <c r="D29" s="106"/>
      <c r="E29" s="106"/>
      <c r="F29" s="106"/>
      <c r="G29" s="106"/>
      <c r="H29" s="106"/>
      <c r="I29" s="106"/>
    </row>
    <row r="30" spans="1:9" ht="16.5">
      <c r="A30" s="107" t="s">
        <v>116</v>
      </c>
      <c r="B30" s="107"/>
      <c r="C30" s="107"/>
      <c r="D30" s="107"/>
      <c r="E30" s="107"/>
      <c r="F30" s="107"/>
      <c r="G30" s="107"/>
      <c r="H30" s="107"/>
      <c r="I30" s="107"/>
    </row>
    <row r="31" spans="1:9" ht="16.5">
      <c r="A31" s="105" t="s">
        <v>117</v>
      </c>
      <c r="B31" s="105"/>
      <c r="C31" s="105"/>
      <c r="D31" s="105"/>
      <c r="E31" s="105"/>
      <c r="F31" s="105"/>
      <c r="G31" s="105"/>
      <c r="H31" s="105"/>
      <c r="I31" s="105"/>
    </row>
    <row r="32" spans="1:9" ht="16.5">
      <c r="A32" s="105" t="s">
        <v>118</v>
      </c>
      <c r="B32" s="105"/>
      <c r="C32" s="105"/>
      <c r="D32" s="105"/>
      <c r="E32" s="105"/>
      <c r="F32" s="105"/>
      <c r="G32" s="105"/>
      <c r="H32" s="105"/>
      <c r="I32" s="105"/>
    </row>
    <row r="33" spans="1:9" ht="16.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6.5">
      <c r="A34" s="105" t="s">
        <v>47</v>
      </c>
      <c r="B34" s="105"/>
      <c r="C34" s="105"/>
      <c r="D34" s="105"/>
      <c r="E34" s="105"/>
      <c r="F34" s="105"/>
      <c r="G34" s="105"/>
      <c r="H34" s="105"/>
      <c r="I34" s="105"/>
    </row>
    <row r="35" spans="1:9" ht="16.5">
      <c r="A35" s="108" t="s">
        <v>48</v>
      </c>
      <c r="B35" s="108"/>
      <c r="C35" s="108"/>
      <c r="D35" s="108"/>
      <c r="E35" s="108"/>
      <c r="F35" s="108"/>
      <c r="G35" s="108"/>
      <c r="H35" s="108"/>
      <c r="I35" s="108"/>
    </row>
    <row r="36" spans="1:9" ht="16.5">
      <c r="A36" s="108" t="s">
        <v>49</v>
      </c>
      <c r="B36" s="108"/>
      <c r="C36" s="108"/>
      <c r="D36" s="108"/>
      <c r="E36" s="108"/>
      <c r="F36" s="108"/>
      <c r="G36" s="108"/>
      <c r="H36" s="108"/>
      <c r="I36" s="108"/>
    </row>
    <row r="37" spans="1:9" ht="16.5">
      <c r="A37" s="106" t="s">
        <v>50</v>
      </c>
      <c r="B37" s="106"/>
      <c r="C37" s="106"/>
      <c r="D37" s="106"/>
      <c r="E37" s="106"/>
      <c r="F37" s="106"/>
      <c r="G37" s="106"/>
      <c r="H37" s="106"/>
      <c r="I37" s="106"/>
    </row>
    <row r="38" spans="1:9" ht="16.5">
      <c r="A38" s="106" t="s">
        <v>51</v>
      </c>
      <c r="B38" s="106"/>
      <c r="C38" s="106"/>
      <c r="D38" s="106"/>
      <c r="E38" s="106"/>
      <c r="F38" s="106"/>
      <c r="G38" s="106"/>
      <c r="H38" s="106"/>
      <c r="I38" s="106"/>
    </row>
    <row r="39" spans="1:9" ht="16.5">
      <c r="A39" s="107"/>
      <c r="B39" s="107"/>
      <c r="C39" s="107"/>
      <c r="D39" s="107"/>
      <c r="E39" s="107"/>
      <c r="F39" s="107"/>
      <c r="G39" s="107"/>
      <c r="H39" s="107"/>
      <c r="I39" s="107"/>
    </row>
    <row r="40" spans="1:9" ht="16.5">
      <c r="A40" s="107" t="s">
        <v>123</v>
      </c>
      <c r="B40" s="107"/>
      <c r="C40" s="107"/>
      <c r="D40" s="107"/>
      <c r="E40" s="107"/>
      <c r="F40" s="107"/>
      <c r="G40" s="107"/>
      <c r="H40" s="107"/>
      <c r="I40" s="107"/>
    </row>
    <row r="41" spans="1:9" ht="16.5">
      <c r="A41" s="107"/>
      <c r="B41" s="107"/>
      <c r="C41" s="107"/>
      <c r="D41" s="107"/>
      <c r="E41" s="107"/>
      <c r="F41" s="107"/>
      <c r="G41" s="107"/>
      <c r="H41" s="107"/>
      <c r="I41" s="107"/>
    </row>
    <row r="42" spans="1:9" ht="16.5">
      <c r="A42" s="106" t="s">
        <v>42</v>
      </c>
      <c r="B42" s="106"/>
      <c r="C42" s="106"/>
      <c r="D42" s="106"/>
      <c r="E42" s="106"/>
      <c r="F42" s="106"/>
      <c r="G42" s="106"/>
      <c r="H42" s="106"/>
      <c r="I42" s="106"/>
    </row>
    <row r="43" spans="1:9" ht="16.5">
      <c r="A43" s="107" t="s">
        <v>102</v>
      </c>
      <c r="B43" s="107"/>
      <c r="C43" s="107"/>
      <c r="D43" s="107"/>
      <c r="E43" s="107"/>
      <c r="F43" s="107"/>
      <c r="G43" s="107"/>
      <c r="H43" s="107"/>
      <c r="I43" s="107"/>
    </row>
    <row r="44" spans="1:9" ht="16.5">
      <c r="A44" s="107" t="s">
        <v>103</v>
      </c>
      <c r="B44" s="107"/>
      <c r="C44" s="107"/>
      <c r="D44" s="107"/>
      <c r="E44" s="107"/>
      <c r="F44" s="107"/>
      <c r="G44" s="107"/>
      <c r="H44" s="107"/>
      <c r="I44" s="107"/>
    </row>
    <row r="45" spans="1:9" ht="16.5">
      <c r="A45" s="107" t="s">
        <v>52</v>
      </c>
      <c r="B45" s="107"/>
      <c r="C45" s="107"/>
      <c r="D45" s="107"/>
      <c r="E45" s="107"/>
      <c r="F45" s="107"/>
      <c r="G45" s="107"/>
      <c r="H45" s="107"/>
      <c r="I45" s="107"/>
    </row>
    <row r="46" spans="1:9" ht="16.5">
      <c r="A46" s="105" t="s">
        <v>104</v>
      </c>
      <c r="B46" s="105"/>
      <c r="C46" s="105"/>
      <c r="D46" s="105"/>
      <c r="E46" s="105"/>
      <c r="F46" s="105"/>
      <c r="G46" s="105"/>
      <c r="H46" s="105"/>
      <c r="I46" s="105"/>
    </row>
    <row r="47" spans="1:9" ht="16.5">
      <c r="A47" s="65"/>
      <c r="B47" s="65"/>
      <c r="C47" s="65"/>
      <c r="D47" s="65"/>
      <c r="E47" s="65"/>
      <c r="F47" s="65"/>
      <c r="G47" s="65"/>
      <c r="H47" s="65"/>
      <c r="I47" s="65"/>
    </row>
    <row r="48" spans="1:9" ht="16.5">
      <c r="A48" s="106" t="s">
        <v>43</v>
      </c>
      <c r="B48" s="106"/>
      <c r="C48" s="106"/>
      <c r="D48" s="106"/>
      <c r="E48" s="106"/>
      <c r="F48" s="106"/>
      <c r="G48" s="106"/>
      <c r="H48" s="106"/>
      <c r="I48" s="106"/>
    </row>
    <row r="49" spans="1:9" ht="16.5">
      <c r="A49" s="106" t="s">
        <v>105</v>
      </c>
      <c r="B49" s="106"/>
      <c r="C49" s="106"/>
      <c r="D49" s="106"/>
      <c r="E49" s="106"/>
      <c r="F49" s="106"/>
      <c r="G49" s="106"/>
      <c r="H49" s="106"/>
      <c r="I49" s="106"/>
    </row>
    <row r="50" spans="1:9" ht="16.5">
      <c r="A50" s="105" t="s">
        <v>106</v>
      </c>
      <c r="B50" s="105"/>
      <c r="C50" s="105"/>
      <c r="D50" s="105"/>
      <c r="E50" s="105"/>
      <c r="F50" s="105"/>
      <c r="G50" s="105"/>
      <c r="H50" s="105"/>
      <c r="I50" s="105"/>
    </row>
    <row r="51" spans="1:9" ht="16.5">
      <c r="A51" s="105" t="s">
        <v>107</v>
      </c>
      <c r="B51" s="105"/>
      <c r="C51" s="105"/>
      <c r="D51" s="105"/>
      <c r="E51" s="105"/>
      <c r="F51" s="105"/>
      <c r="G51" s="105"/>
      <c r="H51" s="105"/>
      <c r="I51" s="105"/>
    </row>
    <row r="53" spans="1:9" ht="16.5">
      <c r="A53" s="105" t="s">
        <v>119</v>
      </c>
      <c r="B53" s="105"/>
      <c r="C53" s="105"/>
      <c r="D53" s="105"/>
      <c r="E53" s="105"/>
      <c r="F53" s="105"/>
      <c r="G53" s="105"/>
      <c r="H53" s="105"/>
      <c r="I53" s="105"/>
    </row>
  </sheetData>
  <mergeCells count="43">
    <mergeCell ref="A53:I53"/>
    <mergeCell ref="A45:I45"/>
    <mergeCell ref="A46:I46"/>
    <mergeCell ref="A48:I48"/>
    <mergeCell ref="A49:I49"/>
    <mergeCell ref="A50:I50"/>
    <mergeCell ref="A51:I51"/>
    <mergeCell ref="A44:I44"/>
    <mergeCell ref="A32:I32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31:I31"/>
    <mergeCell ref="A18:I18"/>
    <mergeCell ref="A19:I19"/>
    <mergeCell ref="A20:I20"/>
    <mergeCell ref="A21:I21"/>
    <mergeCell ref="A23:I23"/>
    <mergeCell ref="A24:I24"/>
    <mergeCell ref="A25:I25"/>
    <mergeCell ref="A26:I26"/>
    <mergeCell ref="A27:I27"/>
    <mergeCell ref="A29:I29"/>
    <mergeCell ref="A30:I30"/>
    <mergeCell ref="A17:I17"/>
    <mergeCell ref="A2:I2"/>
    <mergeCell ref="A4:I4"/>
    <mergeCell ref="A5:I5"/>
    <mergeCell ref="A7:I7"/>
    <mergeCell ref="A8:I8"/>
    <mergeCell ref="A9:I9"/>
    <mergeCell ref="A10:I10"/>
    <mergeCell ref="A12:I12"/>
    <mergeCell ref="A13:I13"/>
    <mergeCell ref="A14:I14"/>
    <mergeCell ref="A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уборка придомовой территории</vt:lpstr>
      <vt:lpstr>подрядные организации</vt:lpstr>
      <vt:lpstr>тех осмотр</vt:lpstr>
      <vt:lpstr>переделаная калькуляция</vt:lpstr>
      <vt:lpstr>тех осмотр для пред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2014-11-06T10:54:19Z</cp:lastPrinted>
  <dcterms:created xsi:type="dcterms:W3CDTF">2013-06-25T11:04:54Z</dcterms:created>
  <dcterms:modified xsi:type="dcterms:W3CDTF">2014-11-12T08:18:43Z</dcterms:modified>
</cp:coreProperties>
</file>