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540" windowWidth="16980" windowHeight="89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C14" i="1" l="1"/>
  <c r="U60" i="1"/>
  <c r="S60" i="1"/>
  <c r="F56" i="1"/>
  <c r="I47" i="1"/>
  <c r="E35" i="1"/>
  <c r="E14" i="1"/>
  <c r="AE14" i="1"/>
  <c r="AC14" i="1"/>
  <c r="AH12" i="1"/>
  <c r="AH11" i="1"/>
  <c r="AH10" i="1"/>
  <c r="AH14" i="1"/>
  <c r="X14" i="1"/>
  <c r="S14" i="1"/>
  <c r="N14" i="1"/>
  <c r="I14" i="1"/>
  <c r="F12" i="1"/>
  <c r="E12" i="1"/>
  <c r="F11" i="1"/>
  <c r="F10" i="1"/>
  <c r="E13" i="1"/>
  <c r="E11" i="1"/>
  <c r="F13" i="1"/>
  <c r="E10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5" i="1"/>
  <c r="F57" i="1"/>
  <c r="F58" i="1"/>
  <c r="F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17" i="1"/>
  <c r="J60" i="1"/>
  <c r="O60" i="1"/>
  <c r="N47" i="1"/>
  <c r="T60" i="1"/>
  <c r="Y60" i="1"/>
  <c r="AD60" i="1"/>
  <c r="AK35" i="1"/>
  <c r="AJ35" i="1"/>
  <c r="AK32" i="1" l="1"/>
  <c r="AJ32" i="1"/>
  <c r="AK19" i="1" l="1"/>
  <c r="AJ19" i="1"/>
  <c r="AK18" i="1"/>
  <c r="AJ18" i="1"/>
  <c r="AJ12" i="1" l="1"/>
  <c r="AK10" i="1"/>
  <c r="AK11" i="1"/>
  <c r="AJ10" i="1"/>
  <c r="AE53" i="1" l="1"/>
  <c r="AE35" i="1"/>
  <c r="AE59" i="1"/>
  <c r="AC59" i="1" s="1"/>
  <c r="AC58" i="1"/>
  <c r="AC57" i="1"/>
  <c r="AC56" i="1"/>
  <c r="AC52" i="1"/>
  <c r="AC50" i="1"/>
  <c r="AC49" i="1"/>
  <c r="AC48" i="1"/>
  <c r="AC45" i="1"/>
  <c r="AC44" i="1"/>
  <c r="AC43" i="1"/>
  <c r="AC42" i="1"/>
  <c r="AC40" i="1"/>
  <c r="AC39" i="1"/>
  <c r="AC38" i="1"/>
  <c r="AC37" i="1"/>
  <c r="AC36" i="1"/>
  <c r="AC33" i="1"/>
  <c r="AC31" i="1"/>
  <c r="AC30" i="1"/>
  <c r="AC29" i="1"/>
  <c r="AC27" i="1"/>
  <c r="AC26" i="1"/>
  <c r="AC25" i="1"/>
  <c r="AC24" i="1"/>
  <c r="AC23" i="1"/>
  <c r="AC22" i="1"/>
  <c r="AE11" i="1"/>
  <c r="Z35" i="1" l="1"/>
  <c r="Z59" i="1"/>
  <c r="X59" i="1" s="1"/>
  <c r="X58" i="1"/>
  <c r="X57" i="1"/>
  <c r="X56" i="1"/>
  <c r="X55" i="1"/>
  <c r="X52" i="1"/>
  <c r="X50" i="1"/>
  <c r="X49" i="1"/>
  <c r="X48" i="1"/>
  <c r="X45" i="1"/>
  <c r="X44" i="1"/>
  <c r="X43" i="1"/>
  <c r="X42" i="1"/>
  <c r="X41" i="1"/>
  <c r="X40" i="1"/>
  <c r="X39" i="1"/>
  <c r="X38" i="1"/>
  <c r="X37" i="1"/>
  <c r="X36" i="1"/>
  <c r="X33" i="1"/>
  <c r="X31" i="1"/>
  <c r="X29" i="1"/>
  <c r="X27" i="1"/>
  <c r="X26" i="1"/>
  <c r="X25" i="1"/>
  <c r="X24" i="1"/>
  <c r="X23" i="1"/>
  <c r="X22" i="1"/>
  <c r="Z11" i="1"/>
  <c r="S58" i="1"/>
  <c r="S57" i="1"/>
  <c r="S56" i="1"/>
  <c r="S55" i="1"/>
  <c r="S52" i="1"/>
  <c r="S50" i="1"/>
  <c r="S49" i="1"/>
  <c r="S48" i="1"/>
  <c r="S45" i="1"/>
  <c r="S44" i="1"/>
  <c r="S43" i="1"/>
  <c r="S42" i="1"/>
  <c r="S40" i="1"/>
  <c r="S39" i="1"/>
  <c r="S38" i="1"/>
  <c r="S37" i="1"/>
  <c r="S36" i="1"/>
  <c r="S33" i="1"/>
  <c r="S31" i="1"/>
  <c r="S29" i="1"/>
  <c r="S27" i="1"/>
  <c r="S26" i="1"/>
  <c r="S25" i="1"/>
  <c r="S24" i="1"/>
  <c r="S23" i="1"/>
  <c r="S22" i="1"/>
  <c r="U53" i="1"/>
  <c r="U59" i="1"/>
  <c r="S59" i="1" s="1"/>
  <c r="U11" i="1"/>
  <c r="U14" i="1" s="1"/>
  <c r="P34" i="1"/>
  <c r="P35" i="1"/>
  <c r="P59" i="1"/>
  <c r="N59" i="1" s="1"/>
  <c r="P32" i="1"/>
  <c r="P11" i="1"/>
  <c r="N58" i="1"/>
  <c r="N57" i="1"/>
  <c r="N56" i="1"/>
  <c r="N55" i="1"/>
  <c r="N52" i="1"/>
  <c r="N50" i="1"/>
  <c r="N49" i="1"/>
  <c r="N48" i="1"/>
  <c r="N46" i="1"/>
  <c r="N45" i="1"/>
  <c r="N44" i="1"/>
  <c r="N43" i="1"/>
  <c r="N42" i="1"/>
  <c r="N40" i="1"/>
  <c r="N39" i="1"/>
  <c r="N38" i="1"/>
  <c r="N37" i="1"/>
  <c r="N36" i="1"/>
  <c r="N33" i="1"/>
  <c r="N31" i="1"/>
  <c r="N30" i="1"/>
  <c r="N29" i="1"/>
  <c r="N27" i="1"/>
  <c r="N26" i="1"/>
  <c r="N25" i="1"/>
  <c r="N24" i="1"/>
  <c r="N23" i="1"/>
  <c r="N22" i="1"/>
  <c r="K59" i="1"/>
  <c r="F59" i="1" s="1"/>
  <c r="I58" i="1"/>
  <c r="I57" i="1"/>
  <c r="I59" i="1" s="1"/>
  <c r="I52" i="1"/>
  <c r="I49" i="1"/>
  <c r="I48" i="1"/>
  <c r="I45" i="1"/>
  <c r="I44" i="1"/>
  <c r="I43" i="1"/>
  <c r="I40" i="1"/>
  <c r="I39" i="1"/>
  <c r="I38" i="1"/>
  <c r="I37" i="1"/>
  <c r="I36" i="1"/>
  <c r="I33" i="1"/>
  <c r="I31" i="1"/>
  <c r="I30" i="1"/>
  <c r="I29" i="1"/>
  <c r="I27" i="1"/>
  <c r="I26" i="1"/>
  <c r="I25" i="1"/>
  <c r="I24" i="1"/>
  <c r="I23" i="1"/>
  <c r="I22" i="1"/>
  <c r="K32" i="1"/>
  <c r="K54" i="1" s="1"/>
  <c r="K53" i="1"/>
  <c r="I41" i="1"/>
  <c r="I56" i="1"/>
  <c r="I42" i="1"/>
  <c r="I50" i="1"/>
  <c r="K60" i="1" l="1"/>
  <c r="AH58" i="1"/>
  <c r="AH57" i="1"/>
  <c r="AH56" i="1"/>
  <c r="AH55" i="1"/>
  <c r="AH53" i="1"/>
  <c r="AH52" i="1"/>
  <c r="AH51" i="1"/>
  <c r="AH50" i="1"/>
  <c r="AH49" i="1"/>
  <c r="AH48" i="1"/>
  <c r="AH46" i="1"/>
  <c r="AH45" i="1"/>
  <c r="AH44" i="1"/>
  <c r="AH43" i="1"/>
  <c r="AH42" i="1"/>
  <c r="AH41" i="1"/>
  <c r="AH40" i="1"/>
  <c r="AH39" i="1"/>
  <c r="AH38" i="1"/>
  <c r="AH37" i="1"/>
  <c r="AH36" i="1"/>
  <c r="AH35" i="1"/>
  <c r="AH34" i="1"/>
  <c r="AH33" i="1"/>
  <c r="AH31" i="1"/>
  <c r="AH30" i="1"/>
  <c r="AI60" i="1"/>
  <c r="AH29" i="1"/>
  <c r="AH28" i="1"/>
  <c r="AH27" i="1"/>
  <c r="AH26" i="1"/>
  <c r="AH25" i="1"/>
  <c r="AH24" i="1"/>
  <c r="AH23" i="1"/>
  <c r="AH22" i="1"/>
  <c r="AH21" i="1"/>
  <c r="AH20" i="1"/>
  <c r="AH18" i="1"/>
  <c r="AH17" i="1"/>
  <c r="AI14" i="1"/>
  <c r="AH4" i="1"/>
  <c r="AC53" i="1"/>
  <c r="AC51" i="1"/>
  <c r="AC46" i="1"/>
  <c r="AC41" i="1"/>
  <c r="AC35" i="1"/>
  <c r="AC34" i="1"/>
  <c r="AC32" i="1"/>
  <c r="AE30" i="1"/>
  <c r="AC28" i="1"/>
  <c r="AC21" i="1"/>
  <c r="AC20" i="1"/>
  <c r="AE19" i="1"/>
  <c r="AC19" i="1" s="1"/>
  <c r="AE18" i="1"/>
  <c r="AE54" i="1" s="1"/>
  <c r="AE60" i="1" s="1"/>
  <c r="AC17" i="1"/>
  <c r="AD14" i="1"/>
  <c r="AC11" i="1"/>
  <c r="AC10" i="1"/>
  <c r="AC4" i="1"/>
  <c r="X53" i="1"/>
  <c r="X51" i="1"/>
  <c r="X46" i="1"/>
  <c r="X35" i="1"/>
  <c r="X34" i="1"/>
  <c r="X32" i="1"/>
  <c r="Z30" i="1"/>
  <c r="X30" i="1" s="1"/>
  <c r="X28" i="1"/>
  <c r="X21" i="1"/>
  <c r="X20" i="1"/>
  <c r="Z19" i="1"/>
  <c r="X19" i="1" s="1"/>
  <c r="Z18" i="1"/>
  <c r="X17" i="1"/>
  <c r="Y14" i="1"/>
  <c r="Z14" i="1"/>
  <c r="X12" i="1"/>
  <c r="X11" i="1"/>
  <c r="X10" i="1"/>
  <c r="X4" i="1"/>
  <c r="I60" i="1" l="1"/>
  <c r="AJ14" i="1"/>
  <c r="Z54" i="1"/>
  <c r="Z60" i="1" s="1"/>
  <c r="AC12" i="1"/>
  <c r="AC18" i="1"/>
  <c r="AC54" i="1" s="1"/>
  <c r="AC60" i="1" s="1"/>
  <c r="AH19" i="1"/>
  <c r="AK14" i="1"/>
  <c r="AK54" i="1"/>
  <c r="AK60" i="1" s="1"/>
  <c r="X18" i="1"/>
  <c r="X54" i="1" s="1"/>
  <c r="X60" i="1" s="1"/>
  <c r="AH32" i="1"/>
  <c r="AJ54" i="1"/>
  <c r="AJ60" i="1" s="1"/>
  <c r="AH54" i="1" l="1"/>
  <c r="AH60" i="1" s="1"/>
  <c r="S53" i="1"/>
  <c r="S51" i="1"/>
  <c r="S46" i="1"/>
  <c r="S41" i="1"/>
  <c r="S35" i="1"/>
  <c r="S34" i="1"/>
  <c r="S32" i="1"/>
  <c r="U30" i="1"/>
  <c r="S30" i="1" s="1"/>
  <c r="S28" i="1"/>
  <c r="S21" i="1"/>
  <c r="S20" i="1"/>
  <c r="S19" i="1"/>
  <c r="S18" i="1"/>
  <c r="S17" i="1"/>
  <c r="T14" i="1"/>
  <c r="S12" i="1"/>
  <c r="S11" i="1"/>
  <c r="S4" i="1"/>
  <c r="N53" i="1"/>
  <c r="N51" i="1"/>
  <c r="N41" i="1"/>
  <c r="N35" i="1"/>
  <c r="N34" i="1"/>
  <c r="N32" i="1"/>
  <c r="O31" i="1"/>
  <c r="O30" i="1"/>
  <c r="N28" i="1"/>
  <c r="N21" i="1"/>
  <c r="N20" i="1"/>
  <c r="N19" i="1"/>
  <c r="N18" i="1"/>
  <c r="N17" i="1"/>
  <c r="O14" i="1"/>
  <c r="N12" i="1"/>
  <c r="N11" i="1"/>
  <c r="N10" i="1"/>
  <c r="N4" i="1"/>
  <c r="S54" i="1" l="1"/>
  <c r="U54" i="1"/>
  <c r="S10" i="1"/>
  <c r="N54" i="1"/>
  <c r="P14" i="1"/>
  <c r="P54" i="1"/>
  <c r="C57" i="1"/>
  <c r="C59" i="1" s="1"/>
  <c r="C58" i="1"/>
  <c r="C56" i="1"/>
  <c r="C49" i="1"/>
  <c r="C51" i="1"/>
  <c r="C52" i="1"/>
  <c r="C20" i="1"/>
  <c r="C21" i="1"/>
  <c r="C22" i="1"/>
  <c r="C23" i="1"/>
  <c r="C24" i="1"/>
  <c r="C28" i="1"/>
  <c r="C29" i="1"/>
  <c r="C30" i="1"/>
  <c r="C31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P60" i="1" l="1"/>
  <c r="F54" i="1"/>
  <c r="C27" i="1"/>
  <c r="C33" i="1"/>
  <c r="C26" i="1"/>
  <c r="C53" i="1"/>
  <c r="C13" i="1"/>
  <c r="C48" i="1"/>
  <c r="C25" i="1"/>
  <c r="C32" i="1"/>
  <c r="C10" i="1"/>
  <c r="N60" i="1" l="1"/>
  <c r="F60" i="1"/>
  <c r="I21" i="1"/>
  <c r="I18" i="1" l="1"/>
  <c r="I12" i="1"/>
  <c r="K14" i="1" l="1"/>
  <c r="F14" i="1"/>
  <c r="E60" i="1"/>
  <c r="I19" i="1" l="1"/>
  <c r="I10" i="1"/>
  <c r="C7" i="1" l="1"/>
  <c r="C17" i="1" l="1"/>
  <c r="C50" i="1" l="1"/>
  <c r="I53" i="1" l="1"/>
  <c r="I51" i="1"/>
  <c r="I46" i="1"/>
  <c r="I35" i="1"/>
  <c r="I34" i="1"/>
  <c r="I32" i="1"/>
  <c r="I28" i="1"/>
  <c r="I20" i="1"/>
  <c r="I17" i="1"/>
  <c r="J14" i="1"/>
  <c r="I11" i="1"/>
  <c r="C11" i="1"/>
  <c r="D9" i="1"/>
  <c r="I4" i="1"/>
  <c r="I54" i="1" l="1"/>
  <c r="C12" i="1"/>
  <c r="C19" i="1" l="1"/>
  <c r="C18" i="1"/>
  <c r="C54" i="1" l="1"/>
  <c r="C60" i="1" s="1"/>
</calcChain>
</file>

<file path=xl/sharedStrings.xml><?xml version="1.0" encoding="utf-8"?>
<sst xmlns="http://schemas.openxmlformats.org/spreadsheetml/2006/main" count="443" uniqueCount="81">
  <si>
    <t>(рублей)</t>
  </si>
  <si>
    <t>Наименование статей</t>
  </si>
  <si>
    <t>ВСЕГО</t>
  </si>
  <si>
    <t>общехозяйственные расходы</t>
  </si>
  <si>
    <t>Общая площадь</t>
  </si>
  <si>
    <t>1. Членские взносы, прочие поступления</t>
  </si>
  <si>
    <r>
      <t>стоимость содержания 1м</t>
    </r>
    <r>
      <rPr>
        <i/>
        <vertAlign val="superscript"/>
        <sz val="9"/>
        <rFont val="Times New Roman"/>
        <family val="1"/>
        <charset val="204"/>
      </rPr>
      <t>2</t>
    </r>
  </si>
  <si>
    <t>Итого</t>
  </si>
  <si>
    <t>1</t>
  </si>
  <si>
    <t>Обеспечение эксплуатации многоквартирного дома</t>
  </si>
  <si>
    <t>2</t>
  </si>
  <si>
    <t>Арендная плата и техобслуж.</t>
  </si>
  <si>
    <t>Арендная плата и техобслуживание</t>
  </si>
  <si>
    <t>3</t>
  </si>
  <si>
    <t>Прочие</t>
  </si>
  <si>
    <t>4</t>
  </si>
  <si>
    <t>Частичный капитальный ремонт</t>
  </si>
  <si>
    <t>ВСЕГО ПОСТУПЛЕНИЙ</t>
  </si>
  <si>
    <t>2. Расходы</t>
  </si>
  <si>
    <t>Расходы на содержание</t>
  </si>
  <si>
    <t>Заработная плата работников (с НДФЛ)</t>
  </si>
  <si>
    <t>ПФР РФ</t>
  </si>
  <si>
    <t>ФСС</t>
  </si>
  <si>
    <t>Ед. налог по УСН</t>
  </si>
  <si>
    <t>Удержано ЕРКЦ "Домостроитель"</t>
  </si>
  <si>
    <t>Услуги связи</t>
  </si>
  <si>
    <t>Юридические услуги</t>
  </si>
  <si>
    <t>Судебные издержки</t>
  </si>
  <si>
    <t>Услуги банка</t>
  </si>
  <si>
    <t>Оплата ком. платежей за офис</t>
  </si>
  <si>
    <t>Расходы на офис</t>
  </si>
  <si>
    <t>Материалы</t>
  </si>
  <si>
    <t>Подготовка и обучение кадров</t>
  </si>
  <si>
    <t>Обработка подвалов</t>
  </si>
  <si>
    <t>Доставка песка и земли</t>
  </si>
  <si>
    <t>Озеленение</t>
  </si>
  <si>
    <t>Охрана труда (противопож.без-ть, м/д ср.,спецодежда)</t>
  </si>
  <si>
    <t>Страхование лифтов</t>
  </si>
  <si>
    <t>Устан. нов.оборуд. дет.площ.</t>
  </si>
  <si>
    <t>Непредвиденные расходы</t>
  </si>
  <si>
    <t xml:space="preserve">Непредвиденные расходы </t>
  </si>
  <si>
    <t>Устройство ограждения</t>
  </si>
  <si>
    <t>Замена запорной арматуры</t>
  </si>
  <si>
    <t>Аварийное обслуживание</t>
  </si>
  <si>
    <t>Косметический ремонт подъездов</t>
  </si>
  <si>
    <t>Прочие расходы</t>
  </si>
  <si>
    <t>Расходы на капитальный ремонт</t>
  </si>
  <si>
    <t>Ремонт кровли</t>
  </si>
  <si>
    <t>Замена т/проводов ГВС</t>
  </si>
  <si>
    <t>ВСЕГО РАСХОДОВ</t>
  </si>
  <si>
    <t>Содержание и ремонт газового оборудования и вентканалов</t>
  </si>
  <si>
    <t>№ п/п</t>
  </si>
  <si>
    <t>Замена камер наружного освещения</t>
  </si>
  <si>
    <t>Устройство ограждения, шлагбаума</t>
  </si>
  <si>
    <t>Тех. обслуж. приборов учета, замена, опломбировка</t>
  </si>
  <si>
    <t xml:space="preserve">Финансовый факт ООО УК "Согласие"    </t>
  </si>
  <si>
    <t>Пеше-Стрелецкая, д.66</t>
  </si>
  <si>
    <t>Пеше-Стрелецкая, д.77 (общежитие)</t>
  </si>
  <si>
    <t>Пеше-Стрелецкая, 66</t>
  </si>
  <si>
    <t>Пеше-Стрелецкая, 77 (общежитие)</t>
  </si>
  <si>
    <t>Лифт</t>
  </si>
  <si>
    <t>Вывоз ТБО</t>
  </si>
  <si>
    <t>Вывоз КГО</t>
  </si>
  <si>
    <t>Отопление и г.в.с.</t>
  </si>
  <si>
    <t>х.в.с., х.в. для г.в., водоотведение</t>
  </si>
  <si>
    <t>Электроэнергия</t>
  </si>
  <si>
    <t>Тех. обслуж. приборов учета, поверка, замена, опломбировка</t>
  </si>
  <si>
    <t>Охрана труда (противопожар.безопасность, м/д ср.,спецодежда, инвентарь)</t>
  </si>
  <si>
    <t>Консультативные услуги</t>
  </si>
  <si>
    <t>Июль 2012 год</t>
  </si>
  <si>
    <t>Август 2012 год</t>
  </si>
  <si>
    <t>Сентябрь 2012 год</t>
  </si>
  <si>
    <t>Октябрь 2012 год</t>
  </si>
  <si>
    <t>Ноябрь 2012 год</t>
  </si>
  <si>
    <t>Нарастающим итогом на 2012 год</t>
  </si>
  <si>
    <t>Задолж. населения на 01.07.12г.</t>
  </si>
  <si>
    <t>Остаток средств на 01.07.12г в банке</t>
  </si>
  <si>
    <t>Остаток средств на 01.07.12г на ЕРКЦ "Домостроитель"</t>
  </si>
  <si>
    <t>Декабрь 2012 год</t>
  </si>
  <si>
    <t>Обслуживание и установка домофонов</t>
  </si>
  <si>
    <t>Замена узла учета в ИТП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</si>
</sst>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color theme="1"/>
      <name val="Times New Roman"/>
      <family val="2"/>
      <charset val="204"/>
    </font>
    <font>
      <sz val="14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i/>
      <vertAlign val="superscript"/>
      <sz val="9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FF99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 applyBorder="1" applyAlignment="1">
      <alignment horizontal="center" wrapText="1"/>
    </xf>
    <xf numFmtId="0" fontId="2" fillId="0" borderId="0" xfId="0" applyFo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0" borderId="0" xfId="0" applyFont="1"/>
    <xf numFmtId="0" fontId="3" fillId="2" borderId="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wrapText="1"/>
    </xf>
    <xf numFmtId="1" fontId="3" fillId="0" borderId="2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wrapText="1"/>
    </xf>
    <xf numFmtId="0" fontId="3" fillId="4" borderId="2" xfId="0" applyFont="1" applyFill="1" applyBorder="1" applyAlignment="1">
      <alignment horizontal="center" wrapText="1"/>
    </xf>
    <xf numFmtId="2" fontId="4" fillId="4" borderId="2" xfId="0" applyNumberFormat="1" applyFont="1" applyFill="1" applyBorder="1" applyAlignment="1">
      <alignment horizontal="center" vertical="center" wrapText="1"/>
    </xf>
    <xf numFmtId="1" fontId="3" fillId="4" borderId="2" xfId="0" applyNumberFormat="1" applyFont="1" applyFill="1" applyBorder="1" applyAlignment="1">
      <alignment horizontal="center" vertical="center" wrapText="1"/>
    </xf>
    <xf numFmtId="2" fontId="3" fillId="4" borderId="2" xfId="0" applyNumberFormat="1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wrapText="1"/>
    </xf>
    <xf numFmtId="0" fontId="3" fillId="0" borderId="7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left" wrapText="1"/>
    </xf>
    <xf numFmtId="3" fontId="4" fillId="4" borderId="2" xfId="0" applyNumberFormat="1" applyFont="1" applyFill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wrapText="1"/>
    </xf>
    <xf numFmtId="2" fontId="4" fillId="0" borderId="2" xfId="0" applyNumberFormat="1" applyFont="1" applyFill="1" applyBorder="1" applyAlignment="1">
      <alignment horizontal="center" vertical="center" wrapText="1"/>
    </xf>
    <xf numFmtId="1" fontId="3" fillId="0" borderId="2" xfId="0" applyNumberFormat="1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/>
    <xf numFmtId="0" fontId="3" fillId="0" borderId="2" xfId="0" applyFont="1" applyBorder="1" applyAlignment="1">
      <alignment horizontal="left" wrapText="1"/>
    </xf>
    <xf numFmtId="1" fontId="4" fillId="0" borderId="2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3" fontId="3" fillId="4" borderId="2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wrapText="1"/>
    </xf>
    <xf numFmtId="49" fontId="3" fillId="0" borderId="8" xfId="0" applyNumberFormat="1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3" fontId="4" fillId="0" borderId="2" xfId="0" applyNumberFormat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wrapText="1"/>
    </xf>
    <xf numFmtId="0" fontId="4" fillId="0" borderId="0" xfId="0" applyFont="1"/>
    <xf numFmtId="3" fontId="3" fillId="3" borderId="2" xfId="0" applyNumberFormat="1" applyFont="1" applyFill="1" applyBorder="1" applyAlignment="1">
      <alignment horizontal="center" vertical="center" wrapText="1"/>
    </xf>
    <xf numFmtId="0" fontId="3" fillId="5" borderId="7" xfId="0" applyFont="1" applyFill="1" applyBorder="1"/>
    <xf numFmtId="0" fontId="3" fillId="5" borderId="2" xfId="0" applyFont="1" applyFill="1" applyBorder="1" applyAlignment="1">
      <alignment horizontal="center"/>
    </xf>
    <xf numFmtId="2" fontId="3" fillId="5" borderId="2" xfId="0" applyNumberFormat="1" applyFont="1" applyFill="1" applyBorder="1" applyAlignment="1">
      <alignment horizontal="center"/>
    </xf>
    <xf numFmtId="0" fontId="3" fillId="5" borderId="2" xfId="0" applyFont="1" applyFill="1" applyBorder="1"/>
    <xf numFmtId="0" fontId="3" fillId="0" borderId="8" xfId="0" applyFont="1" applyBorder="1"/>
    <xf numFmtId="0" fontId="3" fillId="0" borderId="2" xfId="0" applyFont="1" applyBorder="1"/>
    <xf numFmtId="1" fontId="3" fillId="0" borderId="7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1" fontId="3" fillId="0" borderId="8" xfId="0" applyNumberFormat="1" applyFont="1" applyFill="1" applyBorder="1" applyAlignment="1">
      <alignment horizontal="center" vertical="center" wrapText="1"/>
    </xf>
    <xf numFmtId="1" fontId="3" fillId="0" borderId="7" xfId="0" applyNumberFormat="1" applyFont="1" applyFill="1" applyBorder="1" applyAlignment="1">
      <alignment horizontal="center" wrapText="1"/>
    </xf>
    <xf numFmtId="1" fontId="3" fillId="0" borderId="8" xfId="0" applyNumberFormat="1" applyFont="1" applyFill="1" applyBorder="1" applyAlignment="1">
      <alignment horizontal="center" wrapText="1"/>
    </xf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3" fillId="0" borderId="7" xfId="0" applyFont="1" applyBorder="1"/>
    <xf numFmtId="0" fontId="4" fillId="0" borderId="2" xfId="0" applyFont="1" applyBorder="1"/>
    <xf numFmtId="3" fontId="4" fillId="0" borderId="2" xfId="0" applyNumberFormat="1" applyFont="1" applyBorder="1" applyAlignment="1">
      <alignment horizontal="center"/>
    </xf>
    <xf numFmtId="0" fontId="3" fillId="5" borderId="8" xfId="0" applyFont="1" applyFill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2" fontId="4" fillId="5" borderId="2" xfId="0" applyNumberFormat="1" applyFont="1" applyFill="1" applyBorder="1" applyAlignment="1">
      <alignment horizontal="center"/>
    </xf>
    <xf numFmtId="0" fontId="4" fillId="5" borderId="2" xfId="0" applyFont="1" applyFill="1" applyBorder="1"/>
    <xf numFmtId="3" fontId="3" fillId="0" borderId="2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center" wrapText="1"/>
    </xf>
    <xf numFmtId="3" fontId="3" fillId="0" borderId="2" xfId="0" applyNumberFormat="1" applyFont="1" applyBorder="1" applyAlignment="1">
      <alignment horizontal="center" wrapText="1"/>
    </xf>
    <xf numFmtId="3" fontId="3" fillId="0" borderId="8" xfId="0" applyNumberFormat="1" applyFont="1" applyBorder="1" applyAlignment="1">
      <alignment horizontal="center" wrapText="1"/>
    </xf>
    <xf numFmtId="3" fontId="3" fillId="0" borderId="0" xfId="0" applyNumberFormat="1" applyFont="1"/>
    <xf numFmtId="0" fontId="3" fillId="0" borderId="8" xfId="0" applyFont="1" applyFill="1" applyBorder="1"/>
    <xf numFmtId="3" fontId="3" fillId="6" borderId="2" xfId="0" applyNumberFormat="1" applyFont="1" applyFill="1" applyBorder="1" applyAlignment="1">
      <alignment horizontal="center" vertical="center" wrapText="1"/>
    </xf>
    <xf numFmtId="3" fontId="2" fillId="0" borderId="0" xfId="0" applyNumberFormat="1" applyFont="1"/>
    <xf numFmtId="3" fontId="3" fillId="0" borderId="2" xfId="0" applyNumberFormat="1" applyFont="1" applyBorder="1" applyAlignment="1">
      <alignment horizontal="left" wrapText="1"/>
    </xf>
    <xf numFmtId="0" fontId="3" fillId="0" borderId="2" xfId="0" applyFont="1" applyFill="1" applyBorder="1"/>
    <xf numFmtId="0" fontId="1" fillId="0" borderId="0" xfId="0" applyFont="1" applyBorder="1" applyAlignment="1">
      <alignment horizontal="center" wrapText="1"/>
    </xf>
    <xf numFmtId="0" fontId="4" fillId="0" borderId="2" xfId="0" applyFont="1" applyBorder="1" applyAlignment="1">
      <alignment horizontal="center"/>
    </xf>
    <xf numFmtId="3" fontId="4" fillId="0" borderId="2" xfId="0" applyNumberFormat="1" applyFont="1" applyFill="1" applyBorder="1" applyAlignment="1">
      <alignment horizontal="center"/>
    </xf>
    <xf numFmtId="1" fontId="6" fillId="0" borderId="7" xfId="0" applyNumberFormat="1" applyFont="1" applyFill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3" fontId="7" fillId="4" borderId="2" xfId="0" applyNumberFormat="1" applyFont="1" applyFill="1" applyBorder="1" applyAlignment="1">
      <alignment horizontal="center" vertical="center" wrapText="1"/>
    </xf>
    <xf numFmtId="3" fontId="7" fillId="0" borderId="2" xfId="0" applyNumberFormat="1" applyFont="1" applyFill="1" applyBorder="1" applyAlignment="1">
      <alignment horizontal="center" vertical="center" wrapText="1"/>
    </xf>
    <xf numFmtId="1" fontId="6" fillId="0" borderId="8" xfId="0" applyNumberFormat="1" applyFont="1" applyFill="1" applyBorder="1" applyAlignment="1">
      <alignment horizontal="center" wrapText="1"/>
    </xf>
    <xf numFmtId="3" fontId="7" fillId="0" borderId="2" xfId="0" applyNumberFormat="1" applyFont="1" applyBorder="1" applyAlignment="1">
      <alignment horizontal="center" vertical="center" wrapText="1"/>
    </xf>
    <xf numFmtId="0" fontId="7" fillId="0" borderId="0" xfId="0" applyFont="1" applyBorder="1"/>
    <xf numFmtId="0" fontId="7" fillId="0" borderId="8" xfId="0" applyFont="1" applyBorder="1"/>
    <xf numFmtId="0" fontId="7" fillId="0" borderId="2" xfId="0" applyFont="1" applyBorder="1"/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left" wrapText="1"/>
    </xf>
    <xf numFmtId="0" fontId="4" fillId="3" borderId="2" xfId="0" applyFont="1" applyFill="1" applyBorder="1" applyAlignment="1">
      <alignment horizontal="left" wrapText="1"/>
    </xf>
    <xf numFmtId="0" fontId="1" fillId="0" borderId="0" xfId="0" applyFont="1" applyBorder="1" applyAlignment="1">
      <alignment horizontal="center" wrapText="1"/>
    </xf>
    <xf numFmtId="0" fontId="4" fillId="2" borderId="2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wrapText="1"/>
    </xf>
    <xf numFmtId="0" fontId="4" fillId="3" borderId="2" xfId="0" applyFont="1" applyFill="1" applyBorder="1" applyAlignment="1">
      <alignment horizontal="center" wrapText="1"/>
    </xf>
    <xf numFmtId="0" fontId="4" fillId="3" borderId="7" xfId="0" applyFont="1" applyFill="1" applyBorder="1" applyAlignment="1">
      <alignment horizontal="left" wrapText="1"/>
    </xf>
    <xf numFmtId="0" fontId="4" fillId="0" borderId="7" xfId="0" applyFont="1" applyBorder="1"/>
    <xf numFmtId="0" fontId="4" fillId="0" borderId="8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FF99"/>
      <color rgb="FFFFCC99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A64"/>
  <sheetViews>
    <sheetView tabSelected="1" zoomScaleNormal="100" workbookViewId="0">
      <selection activeCell="C15" sqref="C15"/>
    </sheetView>
  </sheetViews>
  <sheetFormatPr defaultRowHeight="12.75" x14ac:dyDescent="0.2"/>
  <cols>
    <col min="1" max="1" width="3.875" style="2" customWidth="1"/>
    <col min="2" max="2" width="28.625" style="2" customWidth="1"/>
    <col min="3" max="3" width="11.625" style="2" customWidth="1"/>
    <col min="4" max="4" width="11.25" style="2" customWidth="1"/>
    <col min="5" max="6" width="16.625" style="2" customWidth="1"/>
    <col min="7" max="7" width="3.875" style="2" customWidth="1"/>
    <col min="8" max="8" width="31.125" style="2" customWidth="1"/>
    <col min="9" max="9" width="15.625" style="2" customWidth="1"/>
    <col min="10" max="11" width="18.625" style="2" customWidth="1"/>
    <col min="12" max="12" width="3.875" style="2" customWidth="1"/>
    <col min="13" max="13" width="31.125" style="2" customWidth="1"/>
    <col min="14" max="14" width="15.625" style="2" customWidth="1"/>
    <col min="15" max="16" width="18.625" style="2" customWidth="1"/>
    <col min="17" max="17" width="3.875" style="2" customWidth="1"/>
    <col min="18" max="18" width="31.125" style="2" customWidth="1"/>
    <col min="19" max="19" width="15.625" style="2" customWidth="1"/>
    <col min="20" max="21" width="18.625" style="2" customWidth="1"/>
    <col min="22" max="22" width="3.875" style="2" customWidth="1"/>
    <col min="23" max="23" width="29.625" style="2" customWidth="1"/>
    <col min="24" max="24" width="14.375" style="2" customWidth="1"/>
    <col min="25" max="25" width="16.375" style="2" customWidth="1"/>
    <col min="26" max="26" width="21.625" style="2" customWidth="1"/>
    <col min="27" max="27" width="3.875" style="2" customWidth="1"/>
    <col min="28" max="28" width="30.5" style="2" customWidth="1"/>
    <col min="29" max="29" width="14.5" style="2" customWidth="1"/>
    <col min="30" max="30" width="16.375" style="2" customWidth="1"/>
    <col min="31" max="31" width="21.125" style="2" customWidth="1"/>
    <col min="32" max="32" width="3.875" style="2" customWidth="1"/>
    <col min="33" max="33" width="28.625" style="2" customWidth="1"/>
    <col min="34" max="34" width="11.625" style="2" customWidth="1"/>
    <col min="35" max="35" width="11.25" style="2" customWidth="1"/>
    <col min="36" max="37" width="16.625" style="2" customWidth="1"/>
    <col min="38" max="16384" width="9" style="2"/>
  </cols>
  <sheetData>
    <row r="1" spans="1:37" ht="19.5" thickBot="1" x14ac:dyDescent="0.35">
      <c r="A1" s="95" t="s">
        <v>55</v>
      </c>
      <c r="B1" s="95"/>
      <c r="C1" s="95"/>
      <c r="D1" s="95"/>
      <c r="E1" s="95"/>
      <c r="F1" s="95"/>
      <c r="G1" s="1"/>
      <c r="H1" s="1"/>
      <c r="L1" s="79"/>
      <c r="M1" s="79"/>
      <c r="Q1" s="79"/>
      <c r="R1" s="79"/>
      <c r="V1" s="79"/>
      <c r="W1" s="79"/>
      <c r="AA1" s="79"/>
      <c r="AB1" s="79"/>
      <c r="AF1" s="79"/>
      <c r="AG1" s="79"/>
    </row>
    <row r="2" spans="1:37" s="7" customFormat="1" ht="13.5" customHeight="1" x14ac:dyDescent="0.2">
      <c r="A2" s="3"/>
      <c r="B2" s="4" t="s">
        <v>0</v>
      </c>
      <c r="C2" s="96" t="s">
        <v>74</v>
      </c>
      <c r="D2" s="96"/>
      <c r="E2" s="96"/>
      <c r="F2" s="96"/>
      <c r="G2" s="5"/>
      <c r="H2" s="6" t="s">
        <v>0</v>
      </c>
      <c r="I2" s="91" t="s">
        <v>69</v>
      </c>
      <c r="J2" s="92"/>
      <c r="K2" s="92"/>
      <c r="L2" s="5"/>
      <c r="M2" s="6" t="s">
        <v>0</v>
      </c>
      <c r="N2" s="91" t="s">
        <v>70</v>
      </c>
      <c r="O2" s="92"/>
      <c r="P2" s="92"/>
      <c r="Q2" s="5"/>
      <c r="R2" s="6" t="s">
        <v>0</v>
      </c>
      <c r="S2" s="91" t="s">
        <v>71</v>
      </c>
      <c r="T2" s="92"/>
      <c r="U2" s="92"/>
      <c r="V2" s="5"/>
      <c r="W2" s="6" t="s">
        <v>0</v>
      </c>
      <c r="X2" s="91" t="s">
        <v>72</v>
      </c>
      <c r="Y2" s="92"/>
      <c r="Z2" s="92"/>
      <c r="AA2" s="5"/>
      <c r="AB2" s="6" t="s">
        <v>0</v>
      </c>
      <c r="AC2" s="91" t="s">
        <v>73</v>
      </c>
      <c r="AD2" s="92"/>
      <c r="AE2" s="92"/>
      <c r="AF2" s="5"/>
      <c r="AG2" s="6" t="s">
        <v>0</v>
      </c>
      <c r="AH2" s="91" t="s">
        <v>78</v>
      </c>
      <c r="AI2" s="92"/>
      <c r="AJ2" s="92"/>
      <c r="AK2" s="92"/>
    </row>
    <row r="3" spans="1:37" s="7" customFormat="1" ht="25.5" customHeight="1" x14ac:dyDescent="0.2">
      <c r="A3" s="8" t="s">
        <v>51</v>
      </c>
      <c r="B3" s="9" t="s">
        <v>1</v>
      </c>
      <c r="C3" s="9" t="s">
        <v>2</v>
      </c>
      <c r="D3" s="9" t="s">
        <v>3</v>
      </c>
      <c r="E3" s="9" t="s">
        <v>56</v>
      </c>
      <c r="F3" s="9" t="s">
        <v>57</v>
      </c>
      <c r="G3" s="10" t="s">
        <v>51</v>
      </c>
      <c r="H3" s="9" t="s">
        <v>1</v>
      </c>
      <c r="I3" s="9" t="s">
        <v>2</v>
      </c>
      <c r="J3" s="9" t="s">
        <v>3</v>
      </c>
      <c r="K3" s="9" t="s">
        <v>59</v>
      </c>
      <c r="L3" s="10" t="s">
        <v>51</v>
      </c>
      <c r="M3" s="9" t="s">
        <v>1</v>
      </c>
      <c r="N3" s="9" t="s">
        <v>2</v>
      </c>
      <c r="O3" s="9" t="s">
        <v>3</v>
      </c>
      <c r="P3" s="9" t="s">
        <v>59</v>
      </c>
      <c r="Q3" s="10" t="s">
        <v>51</v>
      </c>
      <c r="R3" s="9" t="s">
        <v>1</v>
      </c>
      <c r="S3" s="9" t="s">
        <v>2</v>
      </c>
      <c r="T3" s="9" t="s">
        <v>3</v>
      </c>
      <c r="U3" s="9" t="s">
        <v>59</v>
      </c>
      <c r="V3" s="10" t="s">
        <v>51</v>
      </c>
      <c r="W3" s="9" t="s">
        <v>1</v>
      </c>
      <c r="X3" s="9" t="s">
        <v>2</v>
      </c>
      <c r="Y3" s="9" t="s">
        <v>3</v>
      </c>
      <c r="Z3" s="9" t="s">
        <v>59</v>
      </c>
      <c r="AA3" s="10" t="s">
        <v>51</v>
      </c>
      <c r="AB3" s="9" t="s">
        <v>1</v>
      </c>
      <c r="AC3" s="9" t="s">
        <v>2</v>
      </c>
      <c r="AD3" s="9" t="s">
        <v>3</v>
      </c>
      <c r="AE3" s="9" t="s">
        <v>59</v>
      </c>
      <c r="AF3" s="10" t="s">
        <v>51</v>
      </c>
      <c r="AG3" s="9" t="s">
        <v>1</v>
      </c>
      <c r="AH3" s="9" t="s">
        <v>2</v>
      </c>
      <c r="AI3" s="9" t="s">
        <v>3</v>
      </c>
      <c r="AJ3" s="9" t="s">
        <v>58</v>
      </c>
      <c r="AK3" s="9" t="s">
        <v>59</v>
      </c>
    </row>
    <row r="4" spans="1:37" s="73" customFormat="1" ht="12.75" customHeight="1" x14ac:dyDescent="0.2">
      <c r="A4" s="70"/>
      <c r="B4" s="71" t="s">
        <v>4</v>
      </c>
      <c r="C4" s="35"/>
      <c r="D4" s="35"/>
      <c r="E4" s="35"/>
      <c r="F4" s="35"/>
      <c r="G4" s="72"/>
      <c r="H4" s="71" t="s">
        <v>4</v>
      </c>
      <c r="I4" s="35">
        <f>SUM(K4:K4)</f>
        <v>2677.2</v>
      </c>
      <c r="J4" s="35"/>
      <c r="K4" s="35">
        <v>2677.2</v>
      </c>
      <c r="L4" s="72"/>
      <c r="M4" s="71" t="s">
        <v>4</v>
      </c>
      <c r="N4" s="35">
        <f>SUM(P4:P4)</f>
        <v>2677.2</v>
      </c>
      <c r="O4" s="35"/>
      <c r="P4" s="35">
        <v>2677.2</v>
      </c>
      <c r="Q4" s="72"/>
      <c r="R4" s="71" t="s">
        <v>4</v>
      </c>
      <c r="S4" s="35">
        <f>SUM(U4:U4)</f>
        <v>2677.2</v>
      </c>
      <c r="T4" s="35"/>
      <c r="U4" s="35">
        <v>2677.2</v>
      </c>
      <c r="V4" s="72"/>
      <c r="W4" s="71" t="s">
        <v>4</v>
      </c>
      <c r="X4" s="35">
        <f>SUM(Z4:Z4)</f>
        <v>2677.2</v>
      </c>
      <c r="Y4" s="35"/>
      <c r="Z4" s="35">
        <v>2677.2</v>
      </c>
      <c r="AA4" s="72"/>
      <c r="AB4" s="71" t="s">
        <v>4</v>
      </c>
      <c r="AC4" s="35">
        <f>SUM(AE4:AE4)</f>
        <v>2677.2</v>
      </c>
      <c r="AD4" s="35"/>
      <c r="AE4" s="35">
        <v>2677.2</v>
      </c>
      <c r="AF4" s="72"/>
      <c r="AG4" s="71" t="s">
        <v>4</v>
      </c>
      <c r="AH4" s="35">
        <f>SUM(AJ4:AK4)</f>
        <v>8485.0999999999985</v>
      </c>
      <c r="AI4" s="35"/>
      <c r="AJ4" s="35">
        <v>5807.9</v>
      </c>
      <c r="AK4" s="35">
        <v>2677.2</v>
      </c>
    </row>
    <row r="5" spans="1:37" s="7" customFormat="1" ht="12" x14ac:dyDescent="0.2">
      <c r="A5" s="97" t="s">
        <v>5</v>
      </c>
      <c r="B5" s="98"/>
      <c r="C5" s="98"/>
      <c r="D5" s="14"/>
      <c r="E5" s="14"/>
      <c r="F5" s="14"/>
      <c r="G5" s="15"/>
      <c r="H5" s="14"/>
      <c r="I5" s="14"/>
      <c r="J5" s="14"/>
      <c r="K5" s="14"/>
      <c r="L5" s="15"/>
      <c r="M5" s="14"/>
      <c r="N5" s="14"/>
      <c r="O5" s="14"/>
      <c r="P5" s="14"/>
      <c r="Q5" s="15"/>
      <c r="R5" s="14"/>
      <c r="S5" s="14"/>
      <c r="T5" s="14"/>
      <c r="U5" s="14"/>
      <c r="V5" s="15"/>
      <c r="W5" s="14"/>
      <c r="X5" s="14"/>
      <c r="Y5" s="14"/>
      <c r="Z5" s="14"/>
      <c r="AA5" s="15"/>
      <c r="AB5" s="14"/>
      <c r="AC5" s="14"/>
      <c r="AD5" s="14"/>
      <c r="AE5" s="14"/>
      <c r="AF5" s="15"/>
      <c r="AG5" s="14"/>
      <c r="AH5" s="14"/>
      <c r="AI5" s="14"/>
      <c r="AJ5" s="14"/>
      <c r="AK5" s="14"/>
    </row>
    <row r="6" spans="1:37" s="7" customFormat="1" ht="13.5" customHeight="1" x14ac:dyDescent="0.2">
      <c r="A6" s="16"/>
      <c r="B6" s="17" t="s">
        <v>6</v>
      </c>
      <c r="C6" s="18"/>
      <c r="D6" s="19"/>
      <c r="E6" s="20">
        <v>9.1999999999999993</v>
      </c>
      <c r="F6" s="20">
        <v>27.59</v>
      </c>
      <c r="G6" s="21"/>
      <c r="H6" s="17" t="s">
        <v>6</v>
      </c>
      <c r="I6" s="18"/>
      <c r="J6" s="19"/>
      <c r="K6" s="20">
        <v>27.59</v>
      </c>
      <c r="L6" s="21"/>
      <c r="M6" s="17" t="s">
        <v>6</v>
      </c>
      <c r="N6" s="18"/>
      <c r="O6" s="19"/>
      <c r="P6" s="20">
        <v>27.59</v>
      </c>
      <c r="Q6" s="21"/>
      <c r="R6" s="17" t="s">
        <v>6</v>
      </c>
      <c r="S6" s="18"/>
      <c r="T6" s="19"/>
      <c r="U6" s="20">
        <v>27.59</v>
      </c>
      <c r="V6" s="21"/>
      <c r="W6" s="17" t="s">
        <v>6</v>
      </c>
      <c r="X6" s="18"/>
      <c r="Y6" s="19"/>
      <c r="Z6" s="20">
        <v>27.59</v>
      </c>
      <c r="AA6" s="21"/>
      <c r="AB6" s="17" t="s">
        <v>6</v>
      </c>
      <c r="AC6" s="18"/>
      <c r="AD6" s="19"/>
      <c r="AE6" s="20">
        <v>27.59</v>
      </c>
      <c r="AF6" s="21"/>
      <c r="AG6" s="17" t="s">
        <v>6</v>
      </c>
      <c r="AH6" s="18"/>
      <c r="AI6" s="19"/>
      <c r="AJ6" s="20">
        <v>9.1999999999999993</v>
      </c>
      <c r="AK6" s="20">
        <v>27.59</v>
      </c>
    </row>
    <row r="7" spans="1:37" s="31" customFormat="1" ht="12" x14ac:dyDescent="0.2">
      <c r="A7" s="22"/>
      <c r="B7" s="23" t="s">
        <v>75</v>
      </c>
      <c r="C7" s="24">
        <f>SUM(E7:F7)</f>
        <v>0</v>
      </c>
      <c r="D7" s="25"/>
      <c r="E7" s="25">
        <v>0</v>
      </c>
      <c r="F7" s="25">
        <v>0</v>
      </c>
      <c r="G7" s="26"/>
      <c r="H7" s="27"/>
      <c r="I7" s="28"/>
      <c r="J7" s="29"/>
      <c r="K7" s="30"/>
      <c r="L7" s="26"/>
      <c r="M7" s="27"/>
      <c r="N7" s="28"/>
      <c r="O7" s="29"/>
      <c r="P7" s="30"/>
      <c r="Q7" s="26"/>
      <c r="R7" s="27"/>
      <c r="S7" s="28"/>
      <c r="T7" s="29"/>
      <c r="U7" s="30"/>
      <c r="V7" s="26"/>
      <c r="W7" s="27"/>
      <c r="X7" s="28"/>
      <c r="Y7" s="29"/>
      <c r="Z7" s="30"/>
      <c r="AA7" s="26"/>
      <c r="AB7" s="27"/>
      <c r="AC7" s="28"/>
      <c r="AD7" s="29"/>
      <c r="AE7" s="30"/>
      <c r="AF7" s="26"/>
      <c r="AG7" s="27"/>
      <c r="AH7" s="28"/>
      <c r="AI7" s="29"/>
      <c r="AJ7" s="30"/>
      <c r="AK7" s="30"/>
    </row>
    <row r="8" spans="1:37" s="7" customFormat="1" ht="12" x14ac:dyDescent="0.2">
      <c r="A8" s="11"/>
      <c r="B8" s="32" t="s">
        <v>76</v>
      </c>
      <c r="C8" s="24">
        <v>330</v>
      </c>
      <c r="D8" s="33" t="s">
        <v>7</v>
      </c>
      <c r="E8" s="12"/>
      <c r="F8" s="12"/>
      <c r="G8" s="13"/>
      <c r="H8" s="32"/>
      <c r="I8" s="12"/>
      <c r="J8" s="12"/>
      <c r="K8" s="12"/>
      <c r="L8" s="13"/>
      <c r="M8" s="32"/>
      <c r="N8" s="12"/>
      <c r="O8" s="12"/>
      <c r="P8" s="12"/>
      <c r="Q8" s="13"/>
      <c r="R8" s="32"/>
      <c r="S8" s="12"/>
      <c r="T8" s="12"/>
      <c r="U8" s="12"/>
      <c r="V8" s="13"/>
      <c r="W8" s="32"/>
      <c r="X8" s="12"/>
      <c r="Y8" s="12"/>
      <c r="Z8" s="12"/>
      <c r="AA8" s="13"/>
      <c r="AB8" s="32"/>
      <c r="AC8" s="12"/>
      <c r="AD8" s="12"/>
      <c r="AE8" s="12"/>
      <c r="AF8" s="13"/>
      <c r="AG8" s="32"/>
      <c r="AH8" s="12"/>
      <c r="AI8" s="12"/>
      <c r="AJ8" s="12"/>
      <c r="AK8" s="12"/>
    </row>
    <row r="9" spans="1:37" s="7" customFormat="1" ht="24" x14ac:dyDescent="0.2">
      <c r="A9" s="11"/>
      <c r="B9" s="32" t="s">
        <v>77</v>
      </c>
      <c r="C9" s="24">
        <v>0</v>
      </c>
      <c r="D9" s="34">
        <f>C8+C9</f>
        <v>330</v>
      </c>
      <c r="E9" s="35">
        <v>0</v>
      </c>
      <c r="F9" s="35">
        <v>0</v>
      </c>
      <c r="G9" s="13"/>
      <c r="H9" s="77"/>
      <c r="I9" s="12"/>
      <c r="J9" s="12"/>
      <c r="K9" s="12"/>
      <c r="L9" s="13"/>
      <c r="M9" s="77"/>
      <c r="N9" s="12"/>
      <c r="O9" s="12"/>
      <c r="P9" s="12"/>
      <c r="Q9" s="13"/>
      <c r="R9" s="77"/>
      <c r="S9" s="12"/>
      <c r="T9" s="12"/>
      <c r="U9" s="12"/>
      <c r="V9" s="13"/>
      <c r="W9" s="77"/>
      <c r="X9" s="12"/>
      <c r="Y9" s="12"/>
      <c r="Z9" s="12"/>
      <c r="AA9" s="13"/>
      <c r="AB9" s="77"/>
      <c r="AC9" s="12"/>
      <c r="AD9" s="12"/>
      <c r="AE9" s="12"/>
      <c r="AF9" s="13"/>
      <c r="AG9" s="77"/>
      <c r="AH9" s="12"/>
      <c r="AI9" s="12"/>
      <c r="AJ9" s="12"/>
      <c r="AK9" s="12"/>
    </row>
    <row r="10" spans="1:37" s="7" customFormat="1" ht="24" customHeight="1" x14ac:dyDescent="0.2">
      <c r="A10" s="36" t="s">
        <v>8</v>
      </c>
      <c r="B10" s="23" t="s">
        <v>9</v>
      </c>
      <c r="C10" s="37">
        <f>SUM(D10:F10)</f>
        <v>466944.91000000003</v>
      </c>
      <c r="D10" s="35"/>
      <c r="E10" s="35">
        <f>AJ10</f>
        <v>109303.78</v>
      </c>
      <c r="F10" s="35">
        <f>K10+P10+U10+Z10+AE10+AK10</f>
        <v>357641.13</v>
      </c>
      <c r="G10" s="38" t="s">
        <v>8</v>
      </c>
      <c r="H10" s="23" t="s">
        <v>9</v>
      </c>
      <c r="I10" s="37">
        <f>SUM(K10:K10)</f>
        <v>0</v>
      </c>
      <c r="J10" s="25">
        <v>0</v>
      </c>
      <c r="K10" s="25"/>
      <c r="L10" s="38" t="s">
        <v>8</v>
      </c>
      <c r="M10" s="23" t="s">
        <v>9</v>
      </c>
      <c r="N10" s="37">
        <f>SUM(P10:P10)</f>
        <v>63276.98</v>
      </c>
      <c r="O10" s="25">
        <v>0</v>
      </c>
      <c r="P10" s="25">
        <v>63276.98</v>
      </c>
      <c r="Q10" s="38" t="s">
        <v>8</v>
      </c>
      <c r="R10" s="23" t="s">
        <v>9</v>
      </c>
      <c r="S10" s="37">
        <f>SUM(U10:U10)</f>
        <v>73869.69</v>
      </c>
      <c r="T10" s="25">
        <v>0</v>
      </c>
      <c r="U10" s="25">
        <v>73869.69</v>
      </c>
      <c r="V10" s="38" t="s">
        <v>8</v>
      </c>
      <c r="W10" s="23" t="s">
        <v>9</v>
      </c>
      <c r="X10" s="37">
        <f>SUM(Z10:Z10)</f>
        <v>74727.839999999997</v>
      </c>
      <c r="Y10" s="25">
        <v>0</v>
      </c>
      <c r="Z10" s="25">
        <v>74727.839999999997</v>
      </c>
      <c r="AA10" s="38" t="s">
        <v>8</v>
      </c>
      <c r="AB10" s="23" t="s">
        <v>9</v>
      </c>
      <c r="AC10" s="37">
        <f>SUM(AE10:AE10)</f>
        <v>66211.789999999994</v>
      </c>
      <c r="AD10" s="25">
        <v>0</v>
      </c>
      <c r="AE10" s="25">
        <v>66211.789999999994</v>
      </c>
      <c r="AF10" s="38" t="s">
        <v>8</v>
      </c>
      <c r="AG10" s="23" t="s">
        <v>9</v>
      </c>
      <c r="AH10" s="37">
        <f>SUM(AJ10:AK10)</f>
        <v>188858.61</v>
      </c>
      <c r="AI10" s="25">
        <v>0</v>
      </c>
      <c r="AJ10" s="25">
        <f>19039.4+30664.94+29799.72+29799.72</f>
        <v>109303.78</v>
      </c>
      <c r="AK10" s="25">
        <f>6080+73474.83</f>
        <v>79554.83</v>
      </c>
    </row>
    <row r="11" spans="1:37" s="7" customFormat="1" ht="12" customHeight="1" x14ac:dyDescent="0.2">
      <c r="A11" s="39" t="s">
        <v>10</v>
      </c>
      <c r="B11" s="23" t="s">
        <v>11</v>
      </c>
      <c r="C11" s="37">
        <f>SUM(D11:F11)</f>
        <v>136763.53</v>
      </c>
      <c r="D11" s="35"/>
      <c r="E11" s="35">
        <f>AJ11</f>
        <v>0</v>
      </c>
      <c r="F11" s="35">
        <f>K11+P11+U11+Z11+AE11+AK11</f>
        <v>136763.53</v>
      </c>
      <c r="G11" s="40" t="s">
        <v>10</v>
      </c>
      <c r="H11" s="23" t="s">
        <v>12</v>
      </c>
      <c r="I11" s="37">
        <f>SUM(K11:K11)</f>
        <v>0</v>
      </c>
      <c r="J11" s="25">
        <v>0</v>
      </c>
      <c r="K11" s="25"/>
      <c r="L11" s="40" t="s">
        <v>10</v>
      </c>
      <c r="M11" s="23" t="s">
        <v>12</v>
      </c>
      <c r="N11" s="37">
        <f>SUM(P11:P11)</f>
        <v>8221.1899999999987</v>
      </c>
      <c r="O11" s="25">
        <v>0</v>
      </c>
      <c r="P11" s="25">
        <f>7661.19+560</f>
        <v>8221.1899999999987</v>
      </c>
      <c r="Q11" s="40" t="s">
        <v>10</v>
      </c>
      <c r="R11" s="23" t="s">
        <v>12</v>
      </c>
      <c r="S11" s="37">
        <f>SUM(U11:U11)</f>
        <v>11340.55</v>
      </c>
      <c r="T11" s="25">
        <v>0</v>
      </c>
      <c r="U11" s="25">
        <f>560+10780.55</f>
        <v>11340.55</v>
      </c>
      <c r="V11" s="40" t="s">
        <v>10</v>
      </c>
      <c r="W11" s="23" t="s">
        <v>12</v>
      </c>
      <c r="X11" s="37">
        <f>SUM(Z11:Z11)</f>
        <v>9634.73</v>
      </c>
      <c r="Y11" s="25">
        <v>0</v>
      </c>
      <c r="Z11" s="25">
        <f>9074.73+560</f>
        <v>9634.73</v>
      </c>
      <c r="AA11" s="40" t="s">
        <v>10</v>
      </c>
      <c r="AB11" s="23" t="s">
        <v>12</v>
      </c>
      <c r="AC11" s="37">
        <f>SUM(AE11:AE11)</f>
        <v>56107.35</v>
      </c>
      <c r="AD11" s="25">
        <v>0</v>
      </c>
      <c r="AE11" s="25">
        <f>8950.51+47156.84</f>
        <v>56107.35</v>
      </c>
      <c r="AF11" s="40" t="s">
        <v>10</v>
      </c>
      <c r="AG11" s="23" t="s">
        <v>12</v>
      </c>
      <c r="AH11" s="37">
        <f>SUM(AJ11:AK11)</f>
        <v>51459.710000000006</v>
      </c>
      <c r="AI11" s="25">
        <v>0</v>
      </c>
      <c r="AJ11" s="25"/>
      <c r="AK11" s="25">
        <f>560+560+17621.74+30717.97+2000</f>
        <v>51459.710000000006</v>
      </c>
    </row>
    <row r="12" spans="1:37" s="7" customFormat="1" ht="12" x14ac:dyDescent="0.2">
      <c r="A12" s="39" t="s">
        <v>13</v>
      </c>
      <c r="B12" s="23" t="s">
        <v>14</v>
      </c>
      <c r="C12" s="37">
        <f>SUM(D12:F12)</f>
        <v>1858939.77</v>
      </c>
      <c r="D12" s="35"/>
      <c r="E12" s="35">
        <f>AJ12</f>
        <v>324597.64</v>
      </c>
      <c r="F12" s="35">
        <f>K12+P12+U12+Z12+AE12+AK12</f>
        <v>1534342.13</v>
      </c>
      <c r="G12" s="40" t="s">
        <v>13</v>
      </c>
      <c r="H12" s="23" t="s">
        <v>14</v>
      </c>
      <c r="I12" s="37">
        <f>SUM(K12:K12)</f>
        <v>739000</v>
      </c>
      <c r="J12" s="25">
        <v>0</v>
      </c>
      <c r="K12" s="25">
        <v>739000</v>
      </c>
      <c r="L12" s="40" t="s">
        <v>13</v>
      </c>
      <c r="M12" s="23" t="s">
        <v>14</v>
      </c>
      <c r="N12" s="37">
        <f>SUM(P12:P12)</f>
        <v>133192.03</v>
      </c>
      <c r="O12" s="25">
        <v>0</v>
      </c>
      <c r="P12" s="25">
        <v>133192.03</v>
      </c>
      <c r="Q12" s="40" t="s">
        <v>13</v>
      </c>
      <c r="R12" s="23" t="s">
        <v>14</v>
      </c>
      <c r="S12" s="37">
        <f>SUM(U12:U12)</f>
        <v>163287</v>
      </c>
      <c r="T12" s="25">
        <v>0</v>
      </c>
      <c r="U12" s="25">
        <v>163287</v>
      </c>
      <c r="V12" s="40" t="s">
        <v>13</v>
      </c>
      <c r="W12" s="23" t="s">
        <v>14</v>
      </c>
      <c r="X12" s="37">
        <f>SUM(Z12:Z12)</f>
        <v>133065.37</v>
      </c>
      <c r="Y12" s="25">
        <v>0</v>
      </c>
      <c r="Z12" s="25">
        <v>133065.37</v>
      </c>
      <c r="AA12" s="40" t="s">
        <v>13</v>
      </c>
      <c r="AB12" s="23" t="s">
        <v>14</v>
      </c>
      <c r="AC12" s="37">
        <f>SUM(AE12:AE12)</f>
        <v>139585.35999999999</v>
      </c>
      <c r="AD12" s="25">
        <v>0</v>
      </c>
      <c r="AE12" s="25">
        <v>139585.35999999999</v>
      </c>
      <c r="AF12" s="40" t="s">
        <v>13</v>
      </c>
      <c r="AG12" s="23" t="s">
        <v>14</v>
      </c>
      <c r="AH12" s="37">
        <f>SUM(AJ12:AK12)</f>
        <v>550810.01</v>
      </c>
      <c r="AI12" s="25">
        <v>0</v>
      </c>
      <c r="AJ12" s="25">
        <f>7032.94+40689.98+9004.7+136811.43+111934.03+9004.7+5753.21+4366.65</f>
        <v>324597.64</v>
      </c>
      <c r="AK12" s="25">
        <v>226212.37</v>
      </c>
    </row>
    <row r="13" spans="1:37" s="7" customFormat="1" ht="12" customHeight="1" x14ac:dyDescent="0.2">
      <c r="A13" s="39" t="s">
        <v>15</v>
      </c>
      <c r="B13" s="23" t="s">
        <v>16</v>
      </c>
      <c r="C13" s="37">
        <f>E13+F13</f>
        <v>0</v>
      </c>
      <c r="D13" s="35"/>
      <c r="E13" s="35">
        <f>AJ13</f>
        <v>0</v>
      </c>
      <c r="F13" s="35">
        <f t="shared" ref="F11:F13" si="0">K13+P13+U13+Z13+AE13+AK13</f>
        <v>0</v>
      </c>
      <c r="G13" s="40" t="s">
        <v>15</v>
      </c>
      <c r="H13" s="23" t="s">
        <v>16</v>
      </c>
      <c r="I13" s="37"/>
      <c r="J13" s="25"/>
      <c r="K13" s="25">
        <v>0</v>
      </c>
      <c r="L13" s="40" t="s">
        <v>15</v>
      </c>
      <c r="M13" s="23" t="s">
        <v>16</v>
      </c>
      <c r="N13" s="37"/>
      <c r="O13" s="25"/>
      <c r="P13" s="25">
        <v>0</v>
      </c>
      <c r="Q13" s="40" t="s">
        <v>15</v>
      </c>
      <c r="R13" s="23" t="s">
        <v>16</v>
      </c>
      <c r="S13" s="37"/>
      <c r="T13" s="25"/>
      <c r="U13" s="25">
        <v>0</v>
      </c>
      <c r="V13" s="40" t="s">
        <v>15</v>
      </c>
      <c r="W13" s="23" t="s">
        <v>16</v>
      </c>
      <c r="X13" s="37"/>
      <c r="Y13" s="25"/>
      <c r="Z13" s="25">
        <v>0</v>
      </c>
      <c r="AA13" s="40" t="s">
        <v>15</v>
      </c>
      <c r="AB13" s="23" t="s">
        <v>16</v>
      </c>
      <c r="AC13" s="37"/>
      <c r="AD13" s="25"/>
      <c r="AE13" s="25">
        <v>0</v>
      </c>
      <c r="AF13" s="40" t="s">
        <v>15</v>
      </c>
      <c r="AG13" s="23" t="s">
        <v>16</v>
      </c>
      <c r="AH13" s="37"/>
      <c r="AI13" s="25"/>
      <c r="AJ13" s="25">
        <v>0</v>
      </c>
      <c r="AK13" s="25">
        <v>0</v>
      </c>
    </row>
    <row r="14" spans="1:37" s="45" customFormat="1" ht="15" customHeight="1" x14ac:dyDescent="0.2">
      <c r="A14" s="41"/>
      <c r="B14" s="42" t="s">
        <v>17</v>
      </c>
      <c r="C14" s="24">
        <f>SUM(D14:F14)</f>
        <v>2462648.21</v>
      </c>
      <c r="D14" s="34"/>
      <c r="E14" s="43">
        <f>SUM(E9:E13)</f>
        <v>433901.42000000004</v>
      </c>
      <c r="F14" s="43">
        <f>SUM(F9:F13)</f>
        <v>2028746.79</v>
      </c>
      <c r="G14" s="44"/>
      <c r="H14" s="42" t="s">
        <v>17</v>
      </c>
      <c r="I14" s="24">
        <f>SUM(K14:K14)</f>
        <v>739000</v>
      </c>
      <c r="J14" s="43">
        <f>SUM(J10:J12)</f>
        <v>0</v>
      </c>
      <c r="K14" s="43">
        <f>SUM(K10:K13)</f>
        <v>739000</v>
      </c>
      <c r="L14" s="44"/>
      <c r="M14" s="42" t="s">
        <v>17</v>
      </c>
      <c r="N14" s="24">
        <f>SUM(P14:P14)</f>
        <v>204690.2</v>
      </c>
      <c r="O14" s="43">
        <f>SUM(O10:O12)</f>
        <v>0</v>
      </c>
      <c r="P14" s="43">
        <f>SUM(P10:P13)</f>
        <v>204690.2</v>
      </c>
      <c r="Q14" s="44"/>
      <c r="R14" s="42" t="s">
        <v>17</v>
      </c>
      <c r="S14" s="24">
        <f>SUM(U14:U14)</f>
        <v>248497.24</v>
      </c>
      <c r="T14" s="43">
        <f>SUM(T10:T12)</f>
        <v>0</v>
      </c>
      <c r="U14" s="43">
        <f>SUM(U10:U13)</f>
        <v>248497.24</v>
      </c>
      <c r="V14" s="44"/>
      <c r="W14" s="42" t="s">
        <v>17</v>
      </c>
      <c r="X14" s="24">
        <f>SUM(Z14:Z14)</f>
        <v>217427.94</v>
      </c>
      <c r="Y14" s="43">
        <f>SUM(Y10:Y12)</f>
        <v>0</v>
      </c>
      <c r="Z14" s="43">
        <f>SUM(Z10:Z13)</f>
        <v>217427.94</v>
      </c>
      <c r="AA14" s="44"/>
      <c r="AB14" s="42" t="s">
        <v>17</v>
      </c>
      <c r="AC14" s="24">
        <f>SUM(AE14:AE14)</f>
        <v>261904.49999999997</v>
      </c>
      <c r="AD14" s="43">
        <f>SUM(AD10:AD12)</f>
        <v>0</v>
      </c>
      <c r="AE14" s="43">
        <f>SUM(AE10:AE13)</f>
        <v>261904.49999999997</v>
      </c>
      <c r="AF14" s="44"/>
      <c r="AG14" s="42" t="s">
        <v>17</v>
      </c>
      <c r="AH14" s="24">
        <f>SUM(AJ14:AK14)</f>
        <v>791128.33000000007</v>
      </c>
      <c r="AI14" s="43">
        <f>SUM(AI10:AI12)</f>
        <v>0</v>
      </c>
      <c r="AJ14" s="43">
        <f>SUM(AJ10:AJ13)</f>
        <v>433901.42000000004</v>
      </c>
      <c r="AK14" s="43">
        <f>SUM(AK10:AK13)</f>
        <v>357226.91000000003</v>
      </c>
    </row>
    <row r="15" spans="1:37" s="7" customFormat="1" ht="12" customHeight="1" x14ac:dyDescent="0.2">
      <c r="A15" s="99" t="s">
        <v>18</v>
      </c>
      <c r="B15" s="94"/>
      <c r="C15" s="46"/>
      <c r="D15" s="46"/>
      <c r="E15" s="46"/>
      <c r="F15" s="46"/>
      <c r="G15" s="93" t="s">
        <v>18</v>
      </c>
      <c r="H15" s="94"/>
      <c r="I15" s="46"/>
      <c r="J15" s="14"/>
      <c r="K15" s="14"/>
      <c r="L15" s="93" t="s">
        <v>18</v>
      </c>
      <c r="M15" s="94"/>
      <c r="N15" s="46"/>
      <c r="O15" s="14"/>
      <c r="P15" s="14"/>
      <c r="Q15" s="93" t="s">
        <v>18</v>
      </c>
      <c r="R15" s="94"/>
      <c r="S15" s="46"/>
      <c r="T15" s="14"/>
      <c r="U15" s="14"/>
      <c r="V15" s="93" t="s">
        <v>18</v>
      </c>
      <c r="W15" s="94"/>
      <c r="X15" s="46"/>
      <c r="Y15" s="14"/>
      <c r="Z15" s="14"/>
      <c r="AA15" s="93" t="s">
        <v>18</v>
      </c>
      <c r="AB15" s="94"/>
      <c r="AC15" s="46"/>
      <c r="AD15" s="14"/>
      <c r="AE15" s="14"/>
      <c r="AF15" s="93" t="s">
        <v>18</v>
      </c>
      <c r="AG15" s="94"/>
      <c r="AH15" s="46"/>
      <c r="AI15" s="14"/>
      <c r="AJ15" s="14"/>
      <c r="AK15" s="14"/>
    </row>
    <row r="16" spans="1:37" s="7" customFormat="1" ht="12" x14ac:dyDescent="0.2">
      <c r="A16" s="47"/>
      <c r="B16" s="48" t="s">
        <v>19</v>
      </c>
      <c r="C16" s="49">
        <v>8.6</v>
      </c>
      <c r="D16" s="50"/>
      <c r="E16" s="50"/>
      <c r="F16" s="50"/>
      <c r="G16" s="51"/>
      <c r="H16" s="52"/>
      <c r="I16" s="52"/>
      <c r="J16" s="52"/>
      <c r="K16" s="52"/>
      <c r="L16" s="51"/>
      <c r="M16" s="52"/>
      <c r="N16" s="52"/>
      <c r="O16" s="52"/>
      <c r="P16" s="52"/>
      <c r="Q16" s="51"/>
      <c r="R16" s="52"/>
      <c r="S16" s="52"/>
      <c r="T16" s="52"/>
      <c r="U16" s="52"/>
      <c r="V16" s="51"/>
      <c r="W16" s="52"/>
      <c r="X16" s="52"/>
      <c r="Y16" s="52"/>
      <c r="Z16" s="52"/>
      <c r="AA16" s="51"/>
      <c r="AB16" s="52"/>
      <c r="AC16" s="52"/>
      <c r="AD16" s="52"/>
      <c r="AE16" s="52"/>
      <c r="AF16" s="51"/>
      <c r="AG16" s="52"/>
      <c r="AH16" s="52"/>
      <c r="AI16" s="52"/>
      <c r="AJ16" s="52"/>
      <c r="AK16" s="52"/>
    </row>
    <row r="17" spans="1:37" s="31" customFormat="1" ht="12" customHeight="1" x14ac:dyDescent="0.2">
      <c r="A17" s="53">
        <v>1</v>
      </c>
      <c r="B17" s="54" t="s">
        <v>20</v>
      </c>
      <c r="C17" s="37">
        <f>SUM(D17:F17)</f>
        <v>390897.89999999997</v>
      </c>
      <c r="D17" s="25"/>
      <c r="E17" s="25">
        <f>AJ17</f>
        <v>57491.54</v>
      </c>
      <c r="F17" s="25">
        <f>K17+P17+U17+Z17+AE17+AK17</f>
        <v>333406.36</v>
      </c>
      <c r="G17" s="55">
        <v>1</v>
      </c>
      <c r="H17" s="23" t="s">
        <v>20</v>
      </c>
      <c r="I17" s="37">
        <f>SUM(K17:K17)</f>
        <v>0</v>
      </c>
      <c r="J17" s="25">
        <v>0</v>
      </c>
      <c r="K17" s="25">
        <v>0</v>
      </c>
      <c r="L17" s="55">
        <v>1</v>
      </c>
      <c r="M17" s="23" t="s">
        <v>20</v>
      </c>
      <c r="N17" s="37">
        <f>SUM(P17:P17)</f>
        <v>61363</v>
      </c>
      <c r="O17" s="25">
        <v>0</v>
      </c>
      <c r="P17" s="25">
        <v>61363</v>
      </c>
      <c r="Q17" s="55">
        <v>1</v>
      </c>
      <c r="R17" s="23" t="s">
        <v>20</v>
      </c>
      <c r="S17" s="37">
        <f>SUM(U17:U17)</f>
        <v>66096</v>
      </c>
      <c r="T17" s="25">
        <v>0</v>
      </c>
      <c r="U17" s="25">
        <v>66096</v>
      </c>
      <c r="V17" s="55">
        <v>1</v>
      </c>
      <c r="W17" s="23" t="s">
        <v>20</v>
      </c>
      <c r="X17" s="37">
        <f>SUM(Z17:Z17)</f>
        <v>63684.3</v>
      </c>
      <c r="Y17" s="25">
        <v>0</v>
      </c>
      <c r="Z17" s="25">
        <v>63684.3</v>
      </c>
      <c r="AA17" s="55">
        <v>1</v>
      </c>
      <c r="AB17" s="23" t="s">
        <v>20</v>
      </c>
      <c r="AC17" s="37">
        <f>SUM(AE17:AE17)</f>
        <v>84009.96</v>
      </c>
      <c r="AD17" s="25">
        <v>0</v>
      </c>
      <c r="AE17" s="25">
        <v>84009.96</v>
      </c>
      <c r="AF17" s="55">
        <v>1</v>
      </c>
      <c r="AG17" s="23" t="s">
        <v>20</v>
      </c>
      <c r="AH17" s="37">
        <f>SUM(AJ17:AK17)</f>
        <v>115744.64</v>
      </c>
      <c r="AI17" s="25">
        <v>0</v>
      </c>
      <c r="AJ17" s="25">
        <v>57491.54</v>
      </c>
      <c r="AK17" s="25">
        <v>58253.1</v>
      </c>
    </row>
    <row r="18" spans="1:37" s="31" customFormat="1" ht="12" x14ac:dyDescent="0.2">
      <c r="A18" s="56">
        <v>2</v>
      </c>
      <c r="B18" s="23" t="s">
        <v>21</v>
      </c>
      <c r="C18" s="37">
        <f>SUM(D18:F18)</f>
        <v>78179.78</v>
      </c>
      <c r="D18" s="25"/>
      <c r="E18" s="25">
        <f t="shared" ref="E18:E59" si="1">AJ18</f>
        <v>11498.308000000001</v>
      </c>
      <c r="F18" s="25">
        <f t="shared" ref="F18:F60" si="2">K18+P18+U18+Z18+AE18+AK18</f>
        <v>66681.471999999994</v>
      </c>
      <c r="G18" s="57">
        <v>2</v>
      </c>
      <c r="H18" s="23" t="s">
        <v>21</v>
      </c>
      <c r="I18" s="37">
        <f>SUM(K18:K18)</f>
        <v>0</v>
      </c>
      <c r="J18" s="25">
        <v>0</v>
      </c>
      <c r="K18" s="25">
        <v>0</v>
      </c>
      <c r="L18" s="57">
        <v>2</v>
      </c>
      <c r="M18" s="23" t="s">
        <v>21</v>
      </c>
      <c r="N18" s="37">
        <f>SUM(P18:P18)</f>
        <v>16077</v>
      </c>
      <c r="O18" s="25">
        <v>0</v>
      </c>
      <c r="P18" s="25">
        <v>16077</v>
      </c>
      <c r="Q18" s="57">
        <v>2</v>
      </c>
      <c r="R18" s="23" t="s">
        <v>21</v>
      </c>
      <c r="S18" s="37">
        <f>SUM(U18:U18)</f>
        <v>9415</v>
      </c>
      <c r="T18" s="25">
        <v>0</v>
      </c>
      <c r="U18" s="25">
        <v>9415</v>
      </c>
      <c r="V18" s="57">
        <v>2</v>
      </c>
      <c r="W18" s="23" t="s">
        <v>21</v>
      </c>
      <c r="X18" s="37">
        <f>SUM(Z18:Z18)</f>
        <v>12736.86</v>
      </c>
      <c r="Y18" s="25">
        <v>0</v>
      </c>
      <c r="Z18" s="25">
        <f>Z17*0.2</f>
        <v>12736.86</v>
      </c>
      <c r="AA18" s="57">
        <v>2</v>
      </c>
      <c r="AB18" s="23" t="s">
        <v>21</v>
      </c>
      <c r="AC18" s="37">
        <f>SUM(AE18:AE18)</f>
        <v>16801.992000000002</v>
      </c>
      <c r="AD18" s="25">
        <v>0</v>
      </c>
      <c r="AE18" s="25">
        <f>AE17*0.2</f>
        <v>16801.992000000002</v>
      </c>
      <c r="AF18" s="57">
        <v>2</v>
      </c>
      <c r="AG18" s="23" t="s">
        <v>21</v>
      </c>
      <c r="AH18" s="37">
        <f>SUM(AJ18:AK18)</f>
        <v>23148.928</v>
      </c>
      <c r="AI18" s="25">
        <v>0</v>
      </c>
      <c r="AJ18" s="25">
        <f>AJ17*0.2</f>
        <v>11498.308000000001</v>
      </c>
      <c r="AK18" s="25">
        <f>AK17*0.2</f>
        <v>11650.62</v>
      </c>
    </row>
    <row r="19" spans="1:37" s="31" customFormat="1" ht="12" x14ac:dyDescent="0.2">
      <c r="A19" s="56">
        <v>3</v>
      </c>
      <c r="B19" s="23" t="s">
        <v>22</v>
      </c>
      <c r="C19" s="37">
        <f>SUM(D19:F19)</f>
        <v>781.87779999999998</v>
      </c>
      <c r="D19" s="25"/>
      <c r="E19" s="25">
        <f t="shared" si="1"/>
        <v>114.98308</v>
      </c>
      <c r="F19" s="25">
        <f t="shared" si="2"/>
        <v>666.89472000000001</v>
      </c>
      <c r="G19" s="57">
        <v>3</v>
      </c>
      <c r="H19" s="23" t="s">
        <v>22</v>
      </c>
      <c r="I19" s="37">
        <f>SUM(K19:K19)</f>
        <v>0</v>
      </c>
      <c r="J19" s="25">
        <v>0</v>
      </c>
      <c r="K19" s="25">
        <v>0</v>
      </c>
      <c r="L19" s="57">
        <v>3</v>
      </c>
      <c r="M19" s="23" t="s">
        <v>22</v>
      </c>
      <c r="N19" s="37">
        <f>SUM(P19:P19)</f>
        <v>124</v>
      </c>
      <c r="O19" s="25">
        <v>0</v>
      </c>
      <c r="P19" s="25">
        <v>124</v>
      </c>
      <c r="Q19" s="57">
        <v>3</v>
      </c>
      <c r="R19" s="23" t="s">
        <v>22</v>
      </c>
      <c r="S19" s="37">
        <f>SUM(U19:U19)</f>
        <v>131</v>
      </c>
      <c r="T19" s="25">
        <v>0</v>
      </c>
      <c r="U19" s="25">
        <v>131</v>
      </c>
      <c r="V19" s="57">
        <v>3</v>
      </c>
      <c r="W19" s="23" t="s">
        <v>22</v>
      </c>
      <c r="X19" s="37">
        <f>SUM(Z19:Z19)</f>
        <v>127.36860000000001</v>
      </c>
      <c r="Y19" s="25">
        <v>0</v>
      </c>
      <c r="Z19" s="25">
        <f t="shared" ref="Z19" si="3">Z17*0.002</f>
        <v>127.36860000000001</v>
      </c>
      <c r="AA19" s="57">
        <v>3</v>
      </c>
      <c r="AB19" s="23" t="s">
        <v>22</v>
      </c>
      <c r="AC19" s="37">
        <f>SUM(AE19:AE19)</f>
        <v>168.01992000000001</v>
      </c>
      <c r="AD19" s="25">
        <v>0</v>
      </c>
      <c r="AE19" s="25">
        <f t="shared" ref="AE19" si="4">AE17*0.002</f>
        <v>168.01992000000001</v>
      </c>
      <c r="AF19" s="57">
        <v>3</v>
      </c>
      <c r="AG19" s="23" t="s">
        <v>22</v>
      </c>
      <c r="AH19" s="37">
        <f>SUM(AJ19:AK19)</f>
        <v>231.48928000000001</v>
      </c>
      <c r="AI19" s="25">
        <v>0</v>
      </c>
      <c r="AJ19" s="25">
        <f>AJ17*0.002</f>
        <v>114.98308</v>
      </c>
      <c r="AK19" s="25">
        <f>AK17*0.002</f>
        <v>116.50619999999999</v>
      </c>
    </row>
    <row r="20" spans="1:37" s="31" customFormat="1" ht="12" customHeight="1" x14ac:dyDescent="0.2">
      <c r="A20" s="56">
        <v>4</v>
      </c>
      <c r="B20" s="23" t="s">
        <v>23</v>
      </c>
      <c r="C20" s="37">
        <f>SUM(D20:F20)</f>
        <v>5000</v>
      </c>
      <c r="D20" s="25"/>
      <c r="E20" s="25">
        <f t="shared" si="1"/>
        <v>0</v>
      </c>
      <c r="F20" s="25">
        <f t="shared" si="2"/>
        <v>5000</v>
      </c>
      <c r="G20" s="57">
        <v>4</v>
      </c>
      <c r="H20" s="23" t="s">
        <v>23</v>
      </c>
      <c r="I20" s="37">
        <f>SUM(K20:K20)</f>
        <v>0</v>
      </c>
      <c r="J20" s="25">
        <v>0</v>
      </c>
      <c r="K20" s="25">
        <v>0</v>
      </c>
      <c r="L20" s="57">
        <v>4</v>
      </c>
      <c r="M20" s="23" t="s">
        <v>23</v>
      </c>
      <c r="N20" s="37">
        <f>SUM(P20:P20)</f>
        <v>0</v>
      </c>
      <c r="O20" s="25">
        <v>0</v>
      </c>
      <c r="P20" s="25">
        <v>0</v>
      </c>
      <c r="Q20" s="57">
        <v>4</v>
      </c>
      <c r="R20" s="23" t="s">
        <v>23</v>
      </c>
      <c r="S20" s="37">
        <f>SUM(U20:U20)</f>
        <v>0</v>
      </c>
      <c r="T20" s="25">
        <v>0</v>
      </c>
      <c r="U20" s="25">
        <v>0</v>
      </c>
      <c r="V20" s="57">
        <v>4</v>
      </c>
      <c r="W20" s="23" t="s">
        <v>23</v>
      </c>
      <c r="X20" s="37">
        <f>SUM(Z20:Z20)</f>
        <v>5000</v>
      </c>
      <c r="Y20" s="25">
        <v>0</v>
      </c>
      <c r="Z20" s="25">
        <v>5000</v>
      </c>
      <c r="AA20" s="57">
        <v>4</v>
      </c>
      <c r="AB20" s="23" t="s">
        <v>23</v>
      </c>
      <c r="AC20" s="37">
        <f>SUM(AE20:AE20)</f>
        <v>0</v>
      </c>
      <c r="AD20" s="25">
        <v>0</v>
      </c>
      <c r="AE20" s="25">
        <v>0</v>
      </c>
      <c r="AF20" s="57">
        <v>4</v>
      </c>
      <c r="AG20" s="23" t="s">
        <v>23</v>
      </c>
      <c r="AH20" s="37">
        <f>SUM(AJ20:AK20)</f>
        <v>0</v>
      </c>
      <c r="AI20" s="25">
        <v>0</v>
      </c>
      <c r="AJ20" s="25">
        <v>0</v>
      </c>
      <c r="AK20" s="25">
        <v>0</v>
      </c>
    </row>
    <row r="21" spans="1:37" s="7" customFormat="1" ht="12" customHeight="1" x14ac:dyDescent="0.2">
      <c r="A21" s="56">
        <v>5</v>
      </c>
      <c r="B21" s="23" t="s">
        <v>24</v>
      </c>
      <c r="C21" s="37">
        <f>SUM(D21:F21)</f>
        <v>20038.239999999998</v>
      </c>
      <c r="D21" s="35"/>
      <c r="E21" s="25">
        <f t="shared" si="1"/>
        <v>1314.25</v>
      </c>
      <c r="F21" s="25">
        <f t="shared" si="2"/>
        <v>18723.989999999998</v>
      </c>
      <c r="G21" s="57">
        <v>5</v>
      </c>
      <c r="H21" s="23" t="s">
        <v>24</v>
      </c>
      <c r="I21" s="37">
        <f>SUM(K21:K21)</f>
        <v>0</v>
      </c>
      <c r="J21" s="25">
        <v>0</v>
      </c>
      <c r="K21" s="25">
        <v>0</v>
      </c>
      <c r="L21" s="57">
        <v>5</v>
      </c>
      <c r="M21" s="23" t="s">
        <v>24</v>
      </c>
      <c r="N21" s="37">
        <f>SUM(P21:P21)</f>
        <v>3227.68</v>
      </c>
      <c r="O21" s="25">
        <v>0</v>
      </c>
      <c r="P21" s="25">
        <v>3227.68</v>
      </c>
      <c r="Q21" s="57">
        <v>5</v>
      </c>
      <c r="R21" s="23" t="s">
        <v>24</v>
      </c>
      <c r="S21" s="37">
        <f>SUM(U21:U21)</f>
        <v>4101.3599999999997</v>
      </c>
      <c r="T21" s="25">
        <v>0</v>
      </c>
      <c r="U21" s="25">
        <v>4101.3599999999997</v>
      </c>
      <c r="V21" s="57">
        <v>5</v>
      </c>
      <c r="W21" s="23" t="s">
        <v>24</v>
      </c>
      <c r="X21" s="37">
        <f>SUM(Z21:Z21)</f>
        <v>3557.34</v>
      </c>
      <c r="Y21" s="25">
        <v>0</v>
      </c>
      <c r="Z21" s="25">
        <v>3557.34</v>
      </c>
      <c r="AA21" s="57">
        <v>5</v>
      </c>
      <c r="AB21" s="23" t="s">
        <v>24</v>
      </c>
      <c r="AC21" s="37">
        <f>SUM(AE21:AE21)</f>
        <v>3641.99</v>
      </c>
      <c r="AD21" s="25">
        <v>0</v>
      </c>
      <c r="AE21" s="25">
        <v>3641.99</v>
      </c>
      <c r="AF21" s="57">
        <v>5</v>
      </c>
      <c r="AG21" s="23" t="s">
        <v>24</v>
      </c>
      <c r="AH21" s="37">
        <f>SUM(AJ21:AK21)</f>
        <v>5509.87</v>
      </c>
      <c r="AI21" s="25">
        <v>0</v>
      </c>
      <c r="AJ21" s="25">
        <v>1314.25</v>
      </c>
      <c r="AK21" s="25">
        <v>4195.62</v>
      </c>
    </row>
    <row r="22" spans="1:37" s="7" customFormat="1" ht="12" customHeight="1" x14ac:dyDescent="0.2">
      <c r="A22" s="56">
        <v>6</v>
      </c>
      <c r="B22" s="23" t="s">
        <v>63</v>
      </c>
      <c r="C22" s="37">
        <f>SUM(E22:F22)</f>
        <v>515681.15</v>
      </c>
      <c r="D22" s="35"/>
      <c r="E22" s="25">
        <f t="shared" si="1"/>
        <v>115539.98</v>
      </c>
      <c r="F22" s="25">
        <f t="shared" si="2"/>
        <v>400141.17000000004</v>
      </c>
      <c r="G22" s="57">
        <v>6</v>
      </c>
      <c r="H22" s="23" t="s">
        <v>63</v>
      </c>
      <c r="I22" s="37">
        <f t="shared" ref="I22:I27" si="5">K22</f>
        <v>0</v>
      </c>
      <c r="J22" s="25">
        <v>0</v>
      </c>
      <c r="K22" s="25">
        <v>0</v>
      </c>
      <c r="L22" s="57">
        <v>6</v>
      </c>
      <c r="M22" s="23" t="s">
        <v>63</v>
      </c>
      <c r="N22" s="37">
        <f t="shared" ref="N22:N27" si="6">P22</f>
        <v>41383.050000000003</v>
      </c>
      <c r="O22" s="25">
        <v>0</v>
      </c>
      <c r="P22" s="25">
        <v>41383.050000000003</v>
      </c>
      <c r="Q22" s="57">
        <v>6</v>
      </c>
      <c r="R22" s="23" t="s">
        <v>63</v>
      </c>
      <c r="S22" s="37">
        <f t="shared" ref="S22:S27" si="7">U22</f>
        <v>68198.850000000006</v>
      </c>
      <c r="T22" s="25">
        <v>0</v>
      </c>
      <c r="U22" s="25">
        <v>68198.850000000006</v>
      </c>
      <c r="V22" s="57">
        <v>6</v>
      </c>
      <c r="W22" s="23" t="s">
        <v>63</v>
      </c>
      <c r="X22" s="37">
        <f t="shared" ref="X22:X27" si="8">Z22</f>
        <v>50263.57</v>
      </c>
      <c r="Y22" s="25">
        <v>0</v>
      </c>
      <c r="Z22" s="25">
        <v>50263.57</v>
      </c>
      <c r="AA22" s="57">
        <v>6</v>
      </c>
      <c r="AB22" s="23" t="s">
        <v>63</v>
      </c>
      <c r="AC22" s="37">
        <f t="shared" ref="AC22:AC27" si="9">AE22</f>
        <v>64770</v>
      </c>
      <c r="AD22" s="25">
        <v>0</v>
      </c>
      <c r="AE22" s="25">
        <v>64770</v>
      </c>
      <c r="AF22" s="57">
        <v>6</v>
      </c>
      <c r="AG22" s="23" t="s">
        <v>63</v>
      </c>
      <c r="AH22" s="37">
        <f t="shared" ref="AH22:AH27" si="10">AJ22+AK22</f>
        <v>291065.68</v>
      </c>
      <c r="AI22" s="25">
        <v>0</v>
      </c>
      <c r="AJ22" s="25">
        <v>115539.98</v>
      </c>
      <c r="AK22" s="25">
        <v>175525.7</v>
      </c>
    </row>
    <row r="23" spans="1:37" s="7" customFormat="1" ht="12" customHeight="1" x14ac:dyDescent="0.2">
      <c r="A23" s="56">
        <v>7</v>
      </c>
      <c r="B23" s="23" t="s">
        <v>64</v>
      </c>
      <c r="C23" s="37">
        <f>SUM(E23:F23)</f>
        <v>0</v>
      </c>
      <c r="D23" s="35"/>
      <c r="E23" s="25">
        <f t="shared" si="1"/>
        <v>0</v>
      </c>
      <c r="F23" s="25">
        <f t="shared" si="2"/>
        <v>0</v>
      </c>
      <c r="G23" s="57">
        <v>7</v>
      </c>
      <c r="H23" s="23" t="s">
        <v>64</v>
      </c>
      <c r="I23" s="37">
        <f t="shared" si="5"/>
        <v>0</v>
      </c>
      <c r="J23" s="25">
        <v>0</v>
      </c>
      <c r="K23" s="25">
        <v>0</v>
      </c>
      <c r="L23" s="57">
        <v>7</v>
      </c>
      <c r="M23" s="23" t="s">
        <v>64</v>
      </c>
      <c r="N23" s="37">
        <f t="shared" si="6"/>
        <v>0</v>
      </c>
      <c r="O23" s="25">
        <v>0</v>
      </c>
      <c r="P23" s="25">
        <v>0</v>
      </c>
      <c r="Q23" s="57">
        <v>7</v>
      </c>
      <c r="R23" s="23" t="s">
        <v>64</v>
      </c>
      <c r="S23" s="37">
        <f t="shared" si="7"/>
        <v>0</v>
      </c>
      <c r="T23" s="25">
        <v>0</v>
      </c>
      <c r="U23" s="25">
        <v>0</v>
      </c>
      <c r="V23" s="57">
        <v>7</v>
      </c>
      <c r="W23" s="23" t="s">
        <v>64</v>
      </c>
      <c r="X23" s="37">
        <f t="shared" si="8"/>
        <v>0</v>
      </c>
      <c r="Y23" s="25">
        <v>0</v>
      </c>
      <c r="Z23" s="25">
        <v>0</v>
      </c>
      <c r="AA23" s="57">
        <v>7</v>
      </c>
      <c r="AB23" s="23" t="s">
        <v>64</v>
      </c>
      <c r="AC23" s="37">
        <f t="shared" si="9"/>
        <v>0</v>
      </c>
      <c r="AD23" s="25">
        <v>0</v>
      </c>
      <c r="AE23" s="25">
        <v>0</v>
      </c>
      <c r="AF23" s="57">
        <v>7</v>
      </c>
      <c r="AG23" s="23" t="s">
        <v>64</v>
      </c>
      <c r="AH23" s="37">
        <f t="shared" si="10"/>
        <v>0</v>
      </c>
      <c r="AI23" s="25">
        <v>0</v>
      </c>
      <c r="AJ23" s="25">
        <v>0</v>
      </c>
      <c r="AK23" s="25">
        <v>0</v>
      </c>
    </row>
    <row r="24" spans="1:37" s="7" customFormat="1" ht="12" customHeight="1" x14ac:dyDescent="0.2">
      <c r="A24" s="56">
        <v>8</v>
      </c>
      <c r="B24" s="23" t="s">
        <v>60</v>
      </c>
      <c r="C24" s="37">
        <f>SUM(E24:F24)</f>
        <v>17798.059999999998</v>
      </c>
      <c r="D24" s="35"/>
      <c r="E24" s="25">
        <f t="shared" si="1"/>
        <v>1397.26</v>
      </c>
      <c r="F24" s="25">
        <f t="shared" si="2"/>
        <v>16400.8</v>
      </c>
      <c r="G24" s="57">
        <v>8</v>
      </c>
      <c r="H24" s="23" t="s">
        <v>60</v>
      </c>
      <c r="I24" s="37">
        <f t="shared" si="5"/>
        <v>0</v>
      </c>
      <c r="J24" s="25">
        <v>0</v>
      </c>
      <c r="K24" s="25">
        <v>0</v>
      </c>
      <c r="L24" s="57">
        <v>8</v>
      </c>
      <c r="M24" s="23" t="s">
        <v>60</v>
      </c>
      <c r="N24" s="37">
        <f t="shared" si="6"/>
        <v>3280.16</v>
      </c>
      <c r="O24" s="25">
        <v>0</v>
      </c>
      <c r="P24" s="25">
        <v>3280.16</v>
      </c>
      <c r="Q24" s="57">
        <v>8</v>
      </c>
      <c r="R24" s="23" t="s">
        <v>60</v>
      </c>
      <c r="S24" s="37">
        <f t="shared" si="7"/>
        <v>3280.16</v>
      </c>
      <c r="T24" s="25">
        <v>0</v>
      </c>
      <c r="U24" s="25">
        <v>3280.16</v>
      </c>
      <c r="V24" s="57">
        <v>8</v>
      </c>
      <c r="W24" s="23" t="s">
        <v>60</v>
      </c>
      <c r="X24" s="37">
        <f t="shared" si="8"/>
        <v>3280.16</v>
      </c>
      <c r="Y24" s="25">
        <v>0</v>
      </c>
      <c r="Z24" s="25">
        <v>3280.16</v>
      </c>
      <c r="AA24" s="57">
        <v>8</v>
      </c>
      <c r="AB24" s="23" t="s">
        <v>60</v>
      </c>
      <c r="AC24" s="37">
        <f t="shared" si="9"/>
        <v>3280.16</v>
      </c>
      <c r="AD24" s="25">
        <v>0</v>
      </c>
      <c r="AE24" s="25">
        <v>3280.16</v>
      </c>
      <c r="AF24" s="57">
        <v>8</v>
      </c>
      <c r="AG24" s="23" t="s">
        <v>60</v>
      </c>
      <c r="AH24" s="37">
        <f t="shared" si="10"/>
        <v>4677.42</v>
      </c>
      <c r="AI24" s="25">
        <v>0</v>
      </c>
      <c r="AJ24" s="25">
        <v>1397.26</v>
      </c>
      <c r="AK24" s="25">
        <v>3280.16</v>
      </c>
    </row>
    <row r="25" spans="1:37" s="7" customFormat="1" ht="12" customHeight="1" x14ac:dyDescent="0.2">
      <c r="A25" s="56">
        <v>9</v>
      </c>
      <c r="B25" s="23" t="s">
        <v>61</v>
      </c>
      <c r="C25" s="37">
        <f>E25+F25</f>
        <v>89215.45</v>
      </c>
      <c r="D25" s="35"/>
      <c r="E25" s="25">
        <f t="shared" si="1"/>
        <v>6278.1</v>
      </c>
      <c r="F25" s="25">
        <f t="shared" si="2"/>
        <v>82937.349999999991</v>
      </c>
      <c r="G25" s="57">
        <v>9</v>
      </c>
      <c r="H25" s="23" t="s">
        <v>61</v>
      </c>
      <c r="I25" s="37">
        <f t="shared" si="5"/>
        <v>0</v>
      </c>
      <c r="J25" s="25">
        <v>0</v>
      </c>
      <c r="K25" s="25">
        <v>0</v>
      </c>
      <c r="L25" s="57">
        <v>9</v>
      </c>
      <c r="M25" s="23" t="s">
        <v>61</v>
      </c>
      <c r="N25" s="37">
        <f t="shared" si="6"/>
        <v>14438.25</v>
      </c>
      <c r="O25" s="25">
        <v>0</v>
      </c>
      <c r="P25" s="25">
        <v>14438.25</v>
      </c>
      <c r="Q25" s="57">
        <v>9</v>
      </c>
      <c r="R25" s="23" t="s">
        <v>61</v>
      </c>
      <c r="S25" s="37">
        <f t="shared" si="7"/>
        <v>19908.05</v>
      </c>
      <c r="T25" s="25">
        <v>0</v>
      </c>
      <c r="U25" s="25">
        <v>19908.05</v>
      </c>
      <c r="V25" s="57">
        <v>9</v>
      </c>
      <c r="W25" s="23" t="s">
        <v>61</v>
      </c>
      <c r="X25" s="37">
        <f t="shared" si="8"/>
        <v>19265.849999999999</v>
      </c>
      <c r="Y25" s="25">
        <v>0</v>
      </c>
      <c r="Z25" s="25">
        <v>19265.849999999999</v>
      </c>
      <c r="AA25" s="57">
        <v>9</v>
      </c>
      <c r="AB25" s="23" t="s">
        <v>61</v>
      </c>
      <c r="AC25" s="37">
        <f t="shared" si="9"/>
        <v>19908.05</v>
      </c>
      <c r="AD25" s="25">
        <v>0</v>
      </c>
      <c r="AE25" s="25">
        <v>19908.05</v>
      </c>
      <c r="AF25" s="57">
        <v>9</v>
      </c>
      <c r="AG25" s="23" t="s">
        <v>61</v>
      </c>
      <c r="AH25" s="37">
        <f t="shared" si="10"/>
        <v>15695.25</v>
      </c>
      <c r="AI25" s="25">
        <v>0</v>
      </c>
      <c r="AJ25" s="25">
        <v>6278.1</v>
      </c>
      <c r="AK25" s="25">
        <v>9417.15</v>
      </c>
    </row>
    <row r="26" spans="1:37" s="7" customFormat="1" ht="12" customHeight="1" x14ac:dyDescent="0.2">
      <c r="A26" s="56">
        <v>10</v>
      </c>
      <c r="B26" s="23" t="s">
        <v>62</v>
      </c>
      <c r="C26" s="37">
        <f>E26+F26</f>
        <v>4400</v>
      </c>
      <c r="D26" s="35"/>
      <c r="E26" s="25">
        <f t="shared" si="1"/>
        <v>0</v>
      </c>
      <c r="F26" s="25">
        <f t="shared" si="2"/>
        <v>4400</v>
      </c>
      <c r="G26" s="57">
        <v>10</v>
      </c>
      <c r="H26" s="23" t="s">
        <v>62</v>
      </c>
      <c r="I26" s="37">
        <f t="shared" si="5"/>
        <v>0</v>
      </c>
      <c r="J26" s="25">
        <v>0</v>
      </c>
      <c r="K26" s="25">
        <v>0</v>
      </c>
      <c r="L26" s="57">
        <v>10</v>
      </c>
      <c r="M26" s="23" t="s">
        <v>62</v>
      </c>
      <c r="N26" s="37">
        <f t="shared" si="6"/>
        <v>0</v>
      </c>
      <c r="O26" s="25">
        <v>0</v>
      </c>
      <c r="P26" s="25">
        <v>0</v>
      </c>
      <c r="Q26" s="57">
        <v>10</v>
      </c>
      <c r="R26" s="23" t="s">
        <v>62</v>
      </c>
      <c r="S26" s="37">
        <f t="shared" si="7"/>
        <v>4400</v>
      </c>
      <c r="T26" s="25">
        <v>0</v>
      </c>
      <c r="U26" s="25">
        <v>4400</v>
      </c>
      <c r="V26" s="57">
        <v>10</v>
      </c>
      <c r="W26" s="23" t="s">
        <v>62</v>
      </c>
      <c r="X26" s="37">
        <f t="shared" si="8"/>
        <v>0</v>
      </c>
      <c r="Y26" s="25">
        <v>0</v>
      </c>
      <c r="Z26" s="25">
        <v>0</v>
      </c>
      <c r="AA26" s="57">
        <v>10</v>
      </c>
      <c r="AB26" s="23" t="s">
        <v>62</v>
      </c>
      <c r="AC26" s="37">
        <f t="shared" si="9"/>
        <v>0</v>
      </c>
      <c r="AD26" s="25">
        <v>0</v>
      </c>
      <c r="AE26" s="25">
        <v>0</v>
      </c>
      <c r="AF26" s="57">
        <v>10</v>
      </c>
      <c r="AG26" s="23" t="s">
        <v>62</v>
      </c>
      <c r="AH26" s="37">
        <f t="shared" si="10"/>
        <v>0</v>
      </c>
      <c r="AI26" s="25">
        <v>0</v>
      </c>
      <c r="AJ26" s="25">
        <v>0</v>
      </c>
      <c r="AK26" s="25">
        <v>0</v>
      </c>
    </row>
    <row r="27" spans="1:37" s="7" customFormat="1" ht="12" customHeight="1" x14ac:dyDescent="0.2">
      <c r="A27" s="56">
        <v>11</v>
      </c>
      <c r="B27" s="23" t="s">
        <v>65</v>
      </c>
      <c r="C27" s="37">
        <f>E27+F27</f>
        <v>255411.41</v>
      </c>
      <c r="D27" s="35"/>
      <c r="E27" s="25">
        <f t="shared" si="1"/>
        <v>0</v>
      </c>
      <c r="F27" s="25">
        <f t="shared" si="2"/>
        <v>255411.41</v>
      </c>
      <c r="G27" s="57">
        <v>11</v>
      </c>
      <c r="H27" s="23" t="s">
        <v>65</v>
      </c>
      <c r="I27" s="37">
        <f t="shared" si="5"/>
        <v>0</v>
      </c>
      <c r="J27" s="25">
        <v>0</v>
      </c>
      <c r="K27" s="25">
        <v>0</v>
      </c>
      <c r="L27" s="57">
        <v>11</v>
      </c>
      <c r="M27" s="23" t="s">
        <v>65</v>
      </c>
      <c r="N27" s="37">
        <f t="shared" si="6"/>
        <v>34086.9</v>
      </c>
      <c r="O27" s="25">
        <v>0</v>
      </c>
      <c r="P27" s="25">
        <v>34086.9</v>
      </c>
      <c r="Q27" s="57">
        <v>11</v>
      </c>
      <c r="R27" s="23" t="s">
        <v>65</v>
      </c>
      <c r="S27" s="37">
        <f t="shared" si="7"/>
        <v>53560.03</v>
      </c>
      <c r="T27" s="25">
        <v>0</v>
      </c>
      <c r="U27" s="25">
        <v>53560.03</v>
      </c>
      <c r="V27" s="57">
        <v>11</v>
      </c>
      <c r="W27" s="23" t="s">
        <v>65</v>
      </c>
      <c r="X27" s="37">
        <f t="shared" si="8"/>
        <v>45603.45</v>
      </c>
      <c r="Y27" s="25">
        <v>0</v>
      </c>
      <c r="Z27" s="25">
        <v>45603.45</v>
      </c>
      <c r="AA27" s="57">
        <v>11</v>
      </c>
      <c r="AB27" s="23" t="s">
        <v>65</v>
      </c>
      <c r="AC27" s="37">
        <f t="shared" si="9"/>
        <v>59807.82</v>
      </c>
      <c r="AD27" s="25">
        <v>0</v>
      </c>
      <c r="AE27" s="25">
        <v>59807.82</v>
      </c>
      <c r="AF27" s="57">
        <v>11</v>
      </c>
      <c r="AG27" s="23" t="s">
        <v>65</v>
      </c>
      <c r="AH27" s="37">
        <f t="shared" si="10"/>
        <v>62353.21</v>
      </c>
      <c r="AI27" s="25">
        <v>0</v>
      </c>
      <c r="AJ27" s="25">
        <v>0</v>
      </c>
      <c r="AK27" s="25">
        <v>62353.21</v>
      </c>
    </row>
    <row r="28" spans="1:37" s="31" customFormat="1" ht="12" customHeight="1" x14ac:dyDescent="0.2">
      <c r="A28" s="56">
        <v>6</v>
      </c>
      <c r="B28" s="23" t="s">
        <v>25</v>
      </c>
      <c r="C28" s="37">
        <f>E28+F28</f>
        <v>0</v>
      </c>
      <c r="D28" s="25"/>
      <c r="E28" s="25">
        <f t="shared" si="1"/>
        <v>0</v>
      </c>
      <c r="F28" s="25">
        <f t="shared" si="2"/>
        <v>0</v>
      </c>
      <c r="G28" s="57">
        <v>12</v>
      </c>
      <c r="H28" s="23" t="s">
        <v>25</v>
      </c>
      <c r="I28" s="37">
        <f>SUM(K28:K28)</f>
        <v>0</v>
      </c>
      <c r="J28" s="25">
        <v>0</v>
      </c>
      <c r="K28" s="25">
        <v>0</v>
      </c>
      <c r="L28" s="57">
        <v>12</v>
      </c>
      <c r="M28" s="23" t="s">
        <v>25</v>
      </c>
      <c r="N28" s="37">
        <f>SUM(P28:P28)</f>
        <v>0</v>
      </c>
      <c r="O28" s="25">
        <v>0</v>
      </c>
      <c r="P28" s="25">
        <v>0</v>
      </c>
      <c r="Q28" s="57">
        <v>12</v>
      </c>
      <c r="R28" s="23" t="s">
        <v>25</v>
      </c>
      <c r="S28" s="37">
        <f>SUM(U28:U28)</f>
        <v>0</v>
      </c>
      <c r="T28" s="25">
        <v>0</v>
      </c>
      <c r="U28" s="25">
        <v>0</v>
      </c>
      <c r="V28" s="57">
        <v>12</v>
      </c>
      <c r="W28" s="23" t="s">
        <v>25</v>
      </c>
      <c r="X28" s="37">
        <f>SUM(Z28:Z28)</f>
        <v>0</v>
      </c>
      <c r="Y28" s="25">
        <v>0</v>
      </c>
      <c r="Z28" s="25">
        <v>0</v>
      </c>
      <c r="AA28" s="57">
        <v>12</v>
      </c>
      <c r="AB28" s="23" t="s">
        <v>25</v>
      </c>
      <c r="AC28" s="37">
        <f>SUM(AE28:AE28)</f>
        <v>0</v>
      </c>
      <c r="AD28" s="25">
        <v>0</v>
      </c>
      <c r="AE28" s="25">
        <v>0</v>
      </c>
      <c r="AF28" s="57">
        <v>12</v>
      </c>
      <c r="AG28" s="23" t="s">
        <v>25</v>
      </c>
      <c r="AH28" s="37">
        <f>SUM(AJ28:AK28)</f>
        <v>0</v>
      </c>
      <c r="AI28" s="25">
        <v>0</v>
      </c>
      <c r="AJ28" s="25">
        <v>0</v>
      </c>
      <c r="AK28" s="25">
        <v>0</v>
      </c>
    </row>
    <row r="29" spans="1:37" s="31" customFormat="1" ht="12" customHeight="1" x14ac:dyDescent="0.2">
      <c r="A29" s="53">
        <v>7</v>
      </c>
      <c r="B29" s="23" t="s">
        <v>68</v>
      </c>
      <c r="C29" s="37">
        <f>SUM(D29:F29)</f>
        <v>0</v>
      </c>
      <c r="D29" s="25"/>
      <c r="E29" s="25">
        <f t="shared" si="1"/>
        <v>0</v>
      </c>
      <c r="F29" s="25">
        <f t="shared" si="2"/>
        <v>0</v>
      </c>
      <c r="G29" s="55">
        <v>13</v>
      </c>
      <c r="H29" s="23" t="s">
        <v>68</v>
      </c>
      <c r="I29" s="37">
        <f>K29</f>
        <v>0</v>
      </c>
      <c r="J29" s="25">
        <v>0</v>
      </c>
      <c r="K29" s="25">
        <v>0</v>
      </c>
      <c r="L29" s="55">
        <v>13</v>
      </c>
      <c r="M29" s="23" t="s">
        <v>68</v>
      </c>
      <c r="N29" s="37">
        <f>P29</f>
        <v>0</v>
      </c>
      <c r="O29" s="25">
        <v>0</v>
      </c>
      <c r="P29" s="25">
        <v>0</v>
      </c>
      <c r="Q29" s="55">
        <v>13</v>
      </c>
      <c r="R29" s="23" t="s">
        <v>68</v>
      </c>
      <c r="S29" s="37">
        <f>U29</f>
        <v>0</v>
      </c>
      <c r="T29" s="25">
        <v>0</v>
      </c>
      <c r="U29" s="25">
        <v>0</v>
      </c>
      <c r="V29" s="55">
        <v>13</v>
      </c>
      <c r="W29" s="23" t="s">
        <v>68</v>
      </c>
      <c r="X29" s="37">
        <f>Z29</f>
        <v>0</v>
      </c>
      <c r="Y29" s="25">
        <v>0</v>
      </c>
      <c r="Z29" s="25">
        <v>0</v>
      </c>
      <c r="AA29" s="55">
        <v>13</v>
      </c>
      <c r="AB29" s="23" t="s">
        <v>68</v>
      </c>
      <c r="AC29" s="37">
        <f>AE29</f>
        <v>0</v>
      </c>
      <c r="AD29" s="25">
        <v>0</v>
      </c>
      <c r="AE29" s="25">
        <v>0</v>
      </c>
      <c r="AF29" s="55">
        <v>13</v>
      </c>
      <c r="AG29" s="23" t="s">
        <v>68</v>
      </c>
      <c r="AH29" s="37">
        <f>AJ29+AK29</f>
        <v>0</v>
      </c>
      <c r="AI29" s="25">
        <v>0</v>
      </c>
      <c r="AJ29" s="25">
        <v>0</v>
      </c>
      <c r="AK29" s="25">
        <v>0</v>
      </c>
    </row>
    <row r="30" spans="1:37" s="31" customFormat="1" ht="12" customHeight="1" x14ac:dyDescent="0.2">
      <c r="A30" s="56">
        <v>8</v>
      </c>
      <c r="B30" s="23" t="s">
        <v>26</v>
      </c>
      <c r="C30" s="37">
        <f>SUM(D30:F30)</f>
        <v>12264</v>
      </c>
      <c r="D30" s="25"/>
      <c r="E30" s="25">
        <f t="shared" si="1"/>
        <v>0</v>
      </c>
      <c r="F30" s="25">
        <f t="shared" si="2"/>
        <v>12264</v>
      </c>
      <c r="G30" s="57">
        <v>14</v>
      </c>
      <c r="H30" s="23" t="s">
        <v>26</v>
      </c>
      <c r="I30" s="37">
        <f>K30</f>
        <v>12264</v>
      </c>
      <c r="J30" s="25">
        <v>0</v>
      </c>
      <c r="K30" s="25">
        <v>12264</v>
      </c>
      <c r="L30" s="57">
        <v>14</v>
      </c>
      <c r="M30" s="23" t="s">
        <v>26</v>
      </c>
      <c r="N30" s="37">
        <f>P30</f>
        <v>0</v>
      </c>
      <c r="O30" s="25">
        <f>O18*14.9/100</f>
        <v>0</v>
      </c>
      <c r="P30" s="25">
        <v>0</v>
      </c>
      <c r="Q30" s="57">
        <v>14</v>
      </c>
      <c r="R30" s="23" t="s">
        <v>26</v>
      </c>
      <c r="S30" s="37">
        <f>U30</f>
        <v>0</v>
      </c>
      <c r="T30" s="25">
        <v>0</v>
      </c>
      <c r="U30" s="25">
        <f>8500*U7/46411</f>
        <v>0</v>
      </c>
      <c r="V30" s="57">
        <v>14</v>
      </c>
      <c r="W30" s="23" t="s">
        <v>26</v>
      </c>
      <c r="X30" s="37">
        <f>Z30</f>
        <v>0</v>
      </c>
      <c r="Y30" s="25">
        <v>0</v>
      </c>
      <c r="Z30" s="25">
        <f>8500*Z7/46411</f>
        <v>0</v>
      </c>
      <c r="AA30" s="57">
        <v>14</v>
      </c>
      <c r="AB30" s="23" t="s">
        <v>26</v>
      </c>
      <c r="AC30" s="37">
        <f>AE30</f>
        <v>0</v>
      </c>
      <c r="AD30" s="25">
        <v>0</v>
      </c>
      <c r="AE30" s="25">
        <f>8500*AE7/46411</f>
        <v>0</v>
      </c>
      <c r="AF30" s="57">
        <v>14</v>
      </c>
      <c r="AG30" s="23" t="s">
        <v>26</v>
      </c>
      <c r="AH30" s="37">
        <f>AJ30+AK30</f>
        <v>0</v>
      </c>
      <c r="AI30" s="25">
        <v>0</v>
      </c>
      <c r="AJ30" s="25">
        <v>0</v>
      </c>
      <c r="AK30" s="25">
        <v>0</v>
      </c>
    </row>
    <row r="31" spans="1:37" s="31" customFormat="1" ht="12" customHeight="1" x14ac:dyDescent="0.2">
      <c r="A31" s="56">
        <v>9</v>
      </c>
      <c r="B31" s="23" t="s">
        <v>27</v>
      </c>
      <c r="C31" s="37">
        <f>SUM(D31:F31)</f>
        <v>0</v>
      </c>
      <c r="D31" s="25"/>
      <c r="E31" s="25">
        <f t="shared" si="1"/>
        <v>0</v>
      </c>
      <c r="F31" s="25">
        <f t="shared" si="2"/>
        <v>0</v>
      </c>
      <c r="G31" s="57">
        <v>15</v>
      </c>
      <c r="H31" s="23" t="s">
        <v>27</v>
      </c>
      <c r="I31" s="37">
        <f>K31</f>
        <v>0</v>
      </c>
      <c r="J31" s="25">
        <v>0</v>
      </c>
      <c r="K31" s="25">
        <v>0</v>
      </c>
      <c r="L31" s="57">
        <v>15</v>
      </c>
      <c r="M31" s="23" t="s">
        <v>27</v>
      </c>
      <c r="N31" s="37">
        <f>P31</f>
        <v>0</v>
      </c>
      <c r="O31" s="25">
        <f>O20*14.9/100</f>
        <v>0</v>
      </c>
      <c r="P31" s="25">
        <v>0</v>
      </c>
      <c r="Q31" s="57">
        <v>15</v>
      </c>
      <c r="R31" s="23" t="s">
        <v>27</v>
      </c>
      <c r="S31" s="37">
        <f>U31</f>
        <v>0</v>
      </c>
      <c r="T31" s="25">
        <v>0</v>
      </c>
      <c r="U31" s="25">
        <v>0</v>
      </c>
      <c r="V31" s="57">
        <v>15</v>
      </c>
      <c r="W31" s="23" t="s">
        <v>27</v>
      </c>
      <c r="X31" s="37">
        <f>Z31</f>
        <v>0</v>
      </c>
      <c r="Y31" s="25">
        <v>0</v>
      </c>
      <c r="Z31" s="25">
        <v>0</v>
      </c>
      <c r="AA31" s="57">
        <v>15</v>
      </c>
      <c r="AB31" s="23" t="s">
        <v>27</v>
      </c>
      <c r="AC31" s="37">
        <f>AE31</f>
        <v>0</v>
      </c>
      <c r="AD31" s="25">
        <v>0</v>
      </c>
      <c r="AE31" s="25">
        <v>0</v>
      </c>
      <c r="AF31" s="57">
        <v>15</v>
      </c>
      <c r="AG31" s="23" t="s">
        <v>27</v>
      </c>
      <c r="AH31" s="37">
        <f>AJ31+AK31</f>
        <v>0</v>
      </c>
      <c r="AI31" s="25">
        <v>0</v>
      </c>
      <c r="AJ31" s="25">
        <v>0</v>
      </c>
      <c r="AK31" s="25">
        <v>0</v>
      </c>
    </row>
    <row r="32" spans="1:37" s="31" customFormat="1" ht="12" customHeight="1" x14ac:dyDescent="0.2">
      <c r="A32" s="56">
        <v>10</v>
      </c>
      <c r="B32" s="23" t="s">
        <v>28</v>
      </c>
      <c r="C32" s="37">
        <f>SUM(D32:F32)</f>
        <v>29659.18</v>
      </c>
      <c r="D32" s="25"/>
      <c r="E32" s="25">
        <f t="shared" si="1"/>
        <v>3312.24</v>
      </c>
      <c r="F32" s="25">
        <f t="shared" si="2"/>
        <v>26346.94</v>
      </c>
      <c r="G32" s="57">
        <v>16</v>
      </c>
      <c r="H32" s="23" t="s">
        <v>28</v>
      </c>
      <c r="I32" s="37">
        <f>SUM(K32:K32)</f>
        <v>1980</v>
      </c>
      <c r="J32" s="25">
        <v>0</v>
      </c>
      <c r="K32" s="25">
        <f>670+1310</f>
        <v>1980</v>
      </c>
      <c r="L32" s="57">
        <v>16</v>
      </c>
      <c r="M32" s="23" t="s">
        <v>28</v>
      </c>
      <c r="N32" s="37">
        <f>SUM(P32:P32)</f>
        <v>4699.13</v>
      </c>
      <c r="O32" s="25">
        <v>0</v>
      </c>
      <c r="P32" s="25">
        <f>4699.13</f>
        <v>4699.13</v>
      </c>
      <c r="Q32" s="57">
        <v>16</v>
      </c>
      <c r="R32" s="23" t="s">
        <v>28</v>
      </c>
      <c r="S32" s="37">
        <f>SUM(U32:U32)</f>
        <v>5301.83</v>
      </c>
      <c r="T32" s="25">
        <v>0</v>
      </c>
      <c r="U32" s="25">
        <v>5301.83</v>
      </c>
      <c r="V32" s="57">
        <v>16</v>
      </c>
      <c r="W32" s="23" t="s">
        <v>28</v>
      </c>
      <c r="X32" s="37">
        <f>SUM(Z32:Z32)</f>
        <v>4649.87</v>
      </c>
      <c r="Y32" s="25">
        <v>0</v>
      </c>
      <c r="Z32" s="25">
        <v>4649.87</v>
      </c>
      <c r="AA32" s="57">
        <v>16</v>
      </c>
      <c r="AB32" s="23" t="s">
        <v>28</v>
      </c>
      <c r="AC32" s="37">
        <f>SUM(AE32:AE32)</f>
        <v>4994.8599999999997</v>
      </c>
      <c r="AD32" s="25">
        <v>0</v>
      </c>
      <c r="AE32" s="25">
        <v>4994.8599999999997</v>
      </c>
      <c r="AF32" s="57">
        <v>16</v>
      </c>
      <c r="AG32" s="23" t="s">
        <v>28</v>
      </c>
      <c r="AH32" s="37">
        <f>SUM(AJ32:AK32)</f>
        <v>8033.49</v>
      </c>
      <c r="AI32" s="25">
        <v>0</v>
      </c>
      <c r="AJ32" s="25">
        <f>1521.66+1790.58</f>
        <v>3312.24</v>
      </c>
      <c r="AK32" s="25">
        <f>3895.93+825.32</f>
        <v>4721.25</v>
      </c>
    </row>
    <row r="33" spans="1:37" s="31" customFormat="1" ht="12" customHeight="1" x14ac:dyDescent="0.2">
      <c r="A33" s="56">
        <v>11</v>
      </c>
      <c r="B33" s="23" t="s">
        <v>29</v>
      </c>
      <c r="C33" s="37">
        <f>E33+F33</f>
        <v>0</v>
      </c>
      <c r="D33" s="25"/>
      <c r="E33" s="25">
        <f t="shared" si="1"/>
        <v>0</v>
      </c>
      <c r="F33" s="25">
        <f t="shared" si="2"/>
        <v>0</v>
      </c>
      <c r="G33" s="57">
        <v>17</v>
      </c>
      <c r="H33" s="23" t="s">
        <v>29</v>
      </c>
      <c r="I33" s="37">
        <f>K33</f>
        <v>0</v>
      </c>
      <c r="J33" s="25">
        <v>0</v>
      </c>
      <c r="K33" s="25">
        <v>0</v>
      </c>
      <c r="L33" s="57">
        <v>17</v>
      </c>
      <c r="M33" s="23" t="s">
        <v>29</v>
      </c>
      <c r="N33" s="37">
        <f>P33</f>
        <v>0</v>
      </c>
      <c r="O33" s="25">
        <v>0</v>
      </c>
      <c r="P33" s="25">
        <v>0</v>
      </c>
      <c r="Q33" s="57">
        <v>17</v>
      </c>
      <c r="R33" s="23" t="s">
        <v>29</v>
      </c>
      <c r="S33" s="37">
        <f>U33</f>
        <v>0</v>
      </c>
      <c r="T33" s="25">
        <v>0</v>
      </c>
      <c r="U33" s="25">
        <v>0</v>
      </c>
      <c r="V33" s="57">
        <v>17</v>
      </c>
      <c r="W33" s="23" t="s">
        <v>29</v>
      </c>
      <c r="X33" s="37">
        <f>Z33</f>
        <v>0</v>
      </c>
      <c r="Y33" s="25">
        <v>0</v>
      </c>
      <c r="Z33" s="25">
        <v>0</v>
      </c>
      <c r="AA33" s="57">
        <v>17</v>
      </c>
      <c r="AB33" s="23" t="s">
        <v>29</v>
      </c>
      <c r="AC33" s="37">
        <f>AE33</f>
        <v>0</v>
      </c>
      <c r="AD33" s="25">
        <v>0</v>
      </c>
      <c r="AE33" s="25">
        <v>0</v>
      </c>
      <c r="AF33" s="57">
        <v>17</v>
      </c>
      <c r="AG33" s="23" t="s">
        <v>29</v>
      </c>
      <c r="AH33" s="37">
        <f>AJ33+AK33</f>
        <v>0</v>
      </c>
      <c r="AI33" s="25">
        <v>0</v>
      </c>
      <c r="AJ33" s="25">
        <v>0</v>
      </c>
      <c r="AK33" s="25">
        <v>0</v>
      </c>
    </row>
    <row r="34" spans="1:37" s="31" customFormat="1" ht="12" customHeight="1" x14ac:dyDescent="0.2">
      <c r="A34" s="56">
        <v>12</v>
      </c>
      <c r="B34" s="23" t="s">
        <v>30</v>
      </c>
      <c r="C34" s="37">
        <f>SUM(D34:F34)</f>
        <v>25957.660000000003</v>
      </c>
      <c r="D34" s="25"/>
      <c r="E34" s="25">
        <f t="shared" si="1"/>
        <v>16674.080000000002</v>
      </c>
      <c r="F34" s="25">
        <f t="shared" si="2"/>
        <v>9283.58</v>
      </c>
      <c r="G34" s="57">
        <v>18</v>
      </c>
      <c r="H34" s="23" t="s">
        <v>30</v>
      </c>
      <c r="I34" s="37">
        <f>SUM(K34:K34)</f>
        <v>786</v>
      </c>
      <c r="J34" s="25">
        <v>0</v>
      </c>
      <c r="K34" s="25">
        <v>786</v>
      </c>
      <c r="L34" s="57">
        <v>18</v>
      </c>
      <c r="M34" s="23" t="s">
        <v>30</v>
      </c>
      <c r="N34" s="37">
        <f>SUM(P34:P34)</f>
        <v>419.15999999999997</v>
      </c>
      <c r="O34" s="25">
        <v>0</v>
      </c>
      <c r="P34" s="25">
        <f>158+216+45.16</f>
        <v>419.15999999999997</v>
      </c>
      <c r="Q34" s="57">
        <v>18</v>
      </c>
      <c r="R34" s="23" t="s">
        <v>30</v>
      </c>
      <c r="S34" s="37">
        <f>SUM(U34:U34)</f>
        <v>393</v>
      </c>
      <c r="T34" s="25">
        <v>0</v>
      </c>
      <c r="U34" s="25">
        <v>393</v>
      </c>
      <c r="V34" s="57">
        <v>18</v>
      </c>
      <c r="W34" s="23" t="s">
        <v>30</v>
      </c>
      <c r="X34" s="37">
        <f>SUM(Z34:Z34)</f>
        <v>0</v>
      </c>
      <c r="Y34" s="25">
        <v>0</v>
      </c>
      <c r="Z34" s="25">
        <v>0</v>
      </c>
      <c r="AA34" s="57">
        <v>18</v>
      </c>
      <c r="AB34" s="23" t="s">
        <v>30</v>
      </c>
      <c r="AC34" s="37">
        <f>SUM(AE34:AE34)</f>
        <v>0</v>
      </c>
      <c r="AD34" s="25">
        <v>0</v>
      </c>
      <c r="AE34" s="25"/>
      <c r="AF34" s="57">
        <v>18</v>
      </c>
      <c r="AG34" s="23" t="s">
        <v>30</v>
      </c>
      <c r="AH34" s="37">
        <f>SUM(AJ34:AK34)</f>
        <v>24359.5</v>
      </c>
      <c r="AI34" s="25">
        <v>0</v>
      </c>
      <c r="AJ34" s="25">
        <v>16674.080000000002</v>
      </c>
      <c r="AK34" s="25">
        <v>7685.42</v>
      </c>
    </row>
    <row r="35" spans="1:37" s="31" customFormat="1" ht="12" customHeight="1" x14ac:dyDescent="0.2">
      <c r="A35" s="56">
        <v>13</v>
      </c>
      <c r="B35" s="23" t="s">
        <v>31</v>
      </c>
      <c r="C35" s="37">
        <f>SUM(D35:F35)</f>
        <v>42422.529999999992</v>
      </c>
      <c r="D35" s="25"/>
      <c r="E35" s="25">
        <f>AJ35</f>
        <v>2738.6299999999997</v>
      </c>
      <c r="F35" s="25">
        <f t="shared" si="2"/>
        <v>39683.899999999994</v>
      </c>
      <c r="G35" s="57">
        <v>19</v>
      </c>
      <c r="H35" s="23" t="s">
        <v>31</v>
      </c>
      <c r="I35" s="37">
        <f>SUM(J35:K35)</f>
        <v>191</v>
      </c>
      <c r="J35" s="25">
        <v>0</v>
      </c>
      <c r="K35" s="25">
        <v>191</v>
      </c>
      <c r="L35" s="57">
        <v>19</v>
      </c>
      <c r="M35" s="23" t="s">
        <v>31</v>
      </c>
      <c r="N35" s="37">
        <f>SUM(O35:P35)</f>
        <v>18026.099999999999</v>
      </c>
      <c r="O35" s="25">
        <v>0</v>
      </c>
      <c r="P35" s="25">
        <f>3020.1+606+14400</f>
        <v>18026.099999999999</v>
      </c>
      <c r="Q35" s="57">
        <v>19</v>
      </c>
      <c r="R35" s="23" t="s">
        <v>31</v>
      </c>
      <c r="S35" s="37">
        <f>SUM(T35:U35)</f>
        <v>0</v>
      </c>
      <c r="T35" s="25">
        <v>0</v>
      </c>
      <c r="U35" s="25"/>
      <c r="V35" s="57">
        <v>19</v>
      </c>
      <c r="W35" s="23" t="s">
        <v>31</v>
      </c>
      <c r="X35" s="37">
        <f>SUM(Y35:Z35)</f>
        <v>4410.24</v>
      </c>
      <c r="Y35" s="25">
        <v>0</v>
      </c>
      <c r="Z35" s="25">
        <f>4410.24</f>
        <v>4410.24</v>
      </c>
      <c r="AA35" s="57">
        <v>19</v>
      </c>
      <c r="AB35" s="23" t="s">
        <v>31</v>
      </c>
      <c r="AC35" s="37">
        <f>SUM(AD35:AE35)</f>
        <v>8975.31</v>
      </c>
      <c r="AD35" s="25">
        <v>0</v>
      </c>
      <c r="AE35" s="25">
        <f>8630.76+344.55</f>
        <v>8975.31</v>
      </c>
      <c r="AF35" s="57">
        <v>19</v>
      </c>
      <c r="AG35" s="23" t="s">
        <v>31</v>
      </c>
      <c r="AH35" s="37">
        <f>SUM(AI35:AK35)</f>
        <v>10819.88</v>
      </c>
      <c r="AI35" s="25">
        <v>0</v>
      </c>
      <c r="AJ35" s="25">
        <f>832+387+525+747.53+247.1</f>
        <v>2738.6299999999997</v>
      </c>
      <c r="AK35" s="25">
        <f>7967.35+113.9</f>
        <v>8081.25</v>
      </c>
    </row>
    <row r="36" spans="1:37" s="31" customFormat="1" ht="12" customHeight="1" x14ac:dyDescent="0.2">
      <c r="A36" s="56">
        <v>14</v>
      </c>
      <c r="B36" s="23" t="s">
        <v>32</v>
      </c>
      <c r="C36" s="37">
        <f>SUM(E36:F36)</f>
        <v>7960</v>
      </c>
      <c r="D36" s="25"/>
      <c r="E36" s="25">
        <f t="shared" si="1"/>
        <v>0</v>
      </c>
      <c r="F36" s="25">
        <f t="shared" si="2"/>
        <v>7960</v>
      </c>
      <c r="G36" s="57">
        <v>20</v>
      </c>
      <c r="H36" s="23" t="s">
        <v>32</v>
      </c>
      <c r="I36" s="75">
        <f>K36</f>
        <v>0</v>
      </c>
      <c r="J36" s="25">
        <v>0</v>
      </c>
      <c r="K36" s="25">
        <v>0</v>
      </c>
      <c r="L36" s="57">
        <v>20</v>
      </c>
      <c r="M36" s="23" t="s">
        <v>32</v>
      </c>
      <c r="N36" s="75">
        <f>P36</f>
        <v>0</v>
      </c>
      <c r="O36" s="25">
        <v>0</v>
      </c>
      <c r="P36" s="25">
        <v>0</v>
      </c>
      <c r="Q36" s="57">
        <v>20</v>
      </c>
      <c r="R36" s="23" t="s">
        <v>32</v>
      </c>
      <c r="S36" s="75">
        <f>U36</f>
        <v>3560</v>
      </c>
      <c r="T36" s="25">
        <v>0</v>
      </c>
      <c r="U36" s="25">
        <v>3560</v>
      </c>
      <c r="V36" s="57">
        <v>20</v>
      </c>
      <c r="W36" s="23" t="s">
        <v>32</v>
      </c>
      <c r="X36" s="75">
        <f>Z36</f>
        <v>0</v>
      </c>
      <c r="Y36" s="25">
        <v>0</v>
      </c>
      <c r="Z36" s="25">
        <v>0</v>
      </c>
      <c r="AA36" s="57">
        <v>20</v>
      </c>
      <c r="AB36" s="23" t="s">
        <v>32</v>
      </c>
      <c r="AC36" s="75">
        <f>AE36</f>
        <v>4400</v>
      </c>
      <c r="AD36" s="25">
        <v>0</v>
      </c>
      <c r="AE36" s="25">
        <v>4400</v>
      </c>
      <c r="AF36" s="57">
        <v>20</v>
      </c>
      <c r="AG36" s="23" t="s">
        <v>32</v>
      </c>
      <c r="AH36" s="75">
        <f>AJ36+AK36</f>
        <v>0</v>
      </c>
      <c r="AI36" s="25">
        <v>0</v>
      </c>
      <c r="AJ36" s="25">
        <v>0</v>
      </c>
      <c r="AK36" s="25">
        <v>0</v>
      </c>
    </row>
    <row r="37" spans="1:37" s="31" customFormat="1" ht="24" customHeight="1" x14ac:dyDescent="0.2">
      <c r="A37" s="53">
        <v>15</v>
      </c>
      <c r="B37" s="23" t="s">
        <v>50</v>
      </c>
      <c r="C37" s="37">
        <f>SUM(E37:F37)</f>
        <v>0</v>
      </c>
      <c r="D37" s="25"/>
      <c r="E37" s="25">
        <f t="shared" si="1"/>
        <v>0</v>
      </c>
      <c r="F37" s="25">
        <f t="shared" si="2"/>
        <v>0</v>
      </c>
      <c r="G37" s="55">
        <v>21</v>
      </c>
      <c r="H37" s="23" t="s">
        <v>50</v>
      </c>
      <c r="I37" s="75">
        <f>K37</f>
        <v>0</v>
      </c>
      <c r="J37" s="25">
        <v>0</v>
      </c>
      <c r="K37" s="25">
        <v>0</v>
      </c>
      <c r="L37" s="55">
        <v>21</v>
      </c>
      <c r="M37" s="23" t="s">
        <v>50</v>
      </c>
      <c r="N37" s="75">
        <f>P37</f>
        <v>0</v>
      </c>
      <c r="O37" s="25">
        <v>0</v>
      </c>
      <c r="P37" s="25">
        <v>0</v>
      </c>
      <c r="Q37" s="55">
        <v>21</v>
      </c>
      <c r="R37" s="23" t="s">
        <v>50</v>
      </c>
      <c r="S37" s="75">
        <f>U37</f>
        <v>0</v>
      </c>
      <c r="T37" s="25">
        <v>0</v>
      </c>
      <c r="U37" s="25">
        <v>0</v>
      </c>
      <c r="V37" s="55">
        <v>21</v>
      </c>
      <c r="W37" s="23" t="s">
        <v>50</v>
      </c>
      <c r="X37" s="75">
        <f>Z37</f>
        <v>0</v>
      </c>
      <c r="Y37" s="25">
        <v>0</v>
      </c>
      <c r="Z37" s="25">
        <v>0</v>
      </c>
      <c r="AA37" s="55">
        <v>21</v>
      </c>
      <c r="AB37" s="23" t="s">
        <v>50</v>
      </c>
      <c r="AC37" s="75">
        <f>AE37</f>
        <v>0</v>
      </c>
      <c r="AD37" s="25">
        <v>0</v>
      </c>
      <c r="AE37" s="25">
        <v>0</v>
      </c>
      <c r="AF37" s="55">
        <v>21</v>
      </c>
      <c r="AG37" s="23" t="s">
        <v>50</v>
      </c>
      <c r="AH37" s="75">
        <f>AJ37+AK37</f>
        <v>0</v>
      </c>
      <c r="AI37" s="25">
        <v>0</v>
      </c>
      <c r="AJ37" s="25">
        <v>0</v>
      </c>
      <c r="AK37" s="25">
        <v>0</v>
      </c>
    </row>
    <row r="38" spans="1:37" s="31" customFormat="1" ht="12" customHeight="1" x14ac:dyDescent="0.2">
      <c r="A38" s="56">
        <v>16</v>
      </c>
      <c r="B38" s="23" t="s">
        <v>33</v>
      </c>
      <c r="C38" s="37">
        <f>E38+F38</f>
        <v>0</v>
      </c>
      <c r="D38" s="25"/>
      <c r="E38" s="25">
        <f t="shared" si="1"/>
        <v>0</v>
      </c>
      <c r="F38" s="25">
        <f t="shared" si="2"/>
        <v>0</v>
      </c>
      <c r="G38" s="57">
        <v>22</v>
      </c>
      <c r="H38" s="23" t="s">
        <v>33</v>
      </c>
      <c r="I38" s="75">
        <f>K38</f>
        <v>0</v>
      </c>
      <c r="J38" s="25">
        <v>0</v>
      </c>
      <c r="K38" s="25">
        <v>0</v>
      </c>
      <c r="L38" s="57">
        <v>22</v>
      </c>
      <c r="M38" s="23" t="s">
        <v>33</v>
      </c>
      <c r="N38" s="75">
        <f>P38</f>
        <v>0</v>
      </c>
      <c r="O38" s="25">
        <v>0</v>
      </c>
      <c r="P38" s="25">
        <v>0</v>
      </c>
      <c r="Q38" s="57">
        <v>22</v>
      </c>
      <c r="R38" s="23" t="s">
        <v>33</v>
      </c>
      <c r="S38" s="75">
        <f>U38</f>
        <v>0</v>
      </c>
      <c r="T38" s="25">
        <v>0</v>
      </c>
      <c r="U38" s="25">
        <v>0</v>
      </c>
      <c r="V38" s="57">
        <v>22</v>
      </c>
      <c r="W38" s="23" t="s">
        <v>33</v>
      </c>
      <c r="X38" s="75">
        <f>Z38</f>
        <v>0</v>
      </c>
      <c r="Y38" s="25">
        <v>0</v>
      </c>
      <c r="Z38" s="25">
        <v>0</v>
      </c>
      <c r="AA38" s="57">
        <v>22</v>
      </c>
      <c r="AB38" s="23" t="s">
        <v>33</v>
      </c>
      <c r="AC38" s="75">
        <f>AE38</f>
        <v>0</v>
      </c>
      <c r="AD38" s="25">
        <v>0</v>
      </c>
      <c r="AE38" s="25">
        <v>0</v>
      </c>
      <c r="AF38" s="57">
        <v>22</v>
      </c>
      <c r="AG38" s="23" t="s">
        <v>33</v>
      </c>
      <c r="AH38" s="75">
        <f>AJ38+AK38</f>
        <v>0</v>
      </c>
      <c r="AI38" s="25">
        <v>0</v>
      </c>
      <c r="AJ38" s="25">
        <v>0</v>
      </c>
      <c r="AK38" s="25">
        <v>0</v>
      </c>
    </row>
    <row r="39" spans="1:37" s="31" customFormat="1" ht="12" customHeight="1" x14ac:dyDescent="0.2">
      <c r="A39" s="56">
        <v>17</v>
      </c>
      <c r="B39" s="23" t="s">
        <v>34</v>
      </c>
      <c r="C39" s="37">
        <f>E39+F39</f>
        <v>0</v>
      </c>
      <c r="D39" s="25"/>
      <c r="E39" s="25">
        <f t="shared" si="1"/>
        <v>0</v>
      </c>
      <c r="F39" s="25">
        <f t="shared" si="2"/>
        <v>0</v>
      </c>
      <c r="G39" s="57">
        <v>23</v>
      </c>
      <c r="H39" s="23" t="s">
        <v>34</v>
      </c>
      <c r="I39" s="75">
        <f>K39</f>
        <v>0</v>
      </c>
      <c r="J39" s="25">
        <v>0</v>
      </c>
      <c r="K39" s="25">
        <v>0</v>
      </c>
      <c r="L39" s="57">
        <v>23</v>
      </c>
      <c r="M39" s="23" t="s">
        <v>34</v>
      </c>
      <c r="N39" s="75">
        <f>P39</f>
        <v>0</v>
      </c>
      <c r="O39" s="25">
        <v>0</v>
      </c>
      <c r="P39" s="25">
        <v>0</v>
      </c>
      <c r="Q39" s="57">
        <v>23</v>
      </c>
      <c r="R39" s="23" t="s">
        <v>34</v>
      </c>
      <c r="S39" s="75">
        <f>U39</f>
        <v>0</v>
      </c>
      <c r="T39" s="25">
        <v>0</v>
      </c>
      <c r="U39" s="25">
        <v>0</v>
      </c>
      <c r="V39" s="57">
        <v>23</v>
      </c>
      <c r="W39" s="23" t="s">
        <v>34</v>
      </c>
      <c r="X39" s="75">
        <f>Z39</f>
        <v>0</v>
      </c>
      <c r="Y39" s="25">
        <v>0</v>
      </c>
      <c r="Z39" s="25">
        <v>0</v>
      </c>
      <c r="AA39" s="57">
        <v>23</v>
      </c>
      <c r="AB39" s="23" t="s">
        <v>34</v>
      </c>
      <c r="AC39" s="75">
        <f>AE39</f>
        <v>0</v>
      </c>
      <c r="AD39" s="25">
        <v>0</v>
      </c>
      <c r="AE39" s="25">
        <v>0</v>
      </c>
      <c r="AF39" s="57">
        <v>23</v>
      </c>
      <c r="AG39" s="23" t="s">
        <v>34</v>
      </c>
      <c r="AH39" s="75">
        <f>AJ39+AK39</f>
        <v>0</v>
      </c>
      <c r="AI39" s="25">
        <v>0</v>
      </c>
      <c r="AJ39" s="25">
        <v>0</v>
      </c>
      <c r="AK39" s="25">
        <v>0</v>
      </c>
    </row>
    <row r="40" spans="1:37" s="31" customFormat="1" ht="12" x14ac:dyDescent="0.2">
      <c r="A40" s="56">
        <v>18</v>
      </c>
      <c r="B40" s="23" t="s">
        <v>35</v>
      </c>
      <c r="C40" s="37">
        <f>E40+F40</f>
        <v>0</v>
      </c>
      <c r="D40" s="25"/>
      <c r="E40" s="25">
        <f t="shared" si="1"/>
        <v>0</v>
      </c>
      <c r="F40" s="25">
        <f t="shared" si="2"/>
        <v>0</v>
      </c>
      <c r="G40" s="57">
        <v>24</v>
      </c>
      <c r="H40" s="23" t="s">
        <v>35</v>
      </c>
      <c r="I40" s="75">
        <f>K40</f>
        <v>0</v>
      </c>
      <c r="J40" s="25">
        <v>0</v>
      </c>
      <c r="K40" s="25">
        <v>0</v>
      </c>
      <c r="L40" s="57">
        <v>24</v>
      </c>
      <c r="M40" s="23" t="s">
        <v>35</v>
      </c>
      <c r="N40" s="75">
        <f>P40</f>
        <v>0</v>
      </c>
      <c r="O40" s="25">
        <v>0</v>
      </c>
      <c r="P40" s="25">
        <v>0</v>
      </c>
      <c r="Q40" s="57">
        <v>24</v>
      </c>
      <c r="R40" s="23" t="s">
        <v>35</v>
      </c>
      <c r="S40" s="75">
        <f>U40</f>
        <v>0</v>
      </c>
      <c r="T40" s="25">
        <v>0</v>
      </c>
      <c r="U40" s="25">
        <v>0</v>
      </c>
      <c r="V40" s="57">
        <v>24</v>
      </c>
      <c r="W40" s="23" t="s">
        <v>35</v>
      </c>
      <c r="X40" s="75">
        <f>Z40</f>
        <v>0</v>
      </c>
      <c r="Y40" s="25">
        <v>0</v>
      </c>
      <c r="Z40" s="25">
        <v>0</v>
      </c>
      <c r="AA40" s="57">
        <v>24</v>
      </c>
      <c r="AB40" s="23" t="s">
        <v>35</v>
      </c>
      <c r="AC40" s="75">
        <f>AE40</f>
        <v>0</v>
      </c>
      <c r="AD40" s="25">
        <v>0</v>
      </c>
      <c r="AE40" s="25">
        <v>0</v>
      </c>
      <c r="AF40" s="57">
        <v>24</v>
      </c>
      <c r="AG40" s="23" t="s">
        <v>35</v>
      </c>
      <c r="AH40" s="75">
        <f>AJ40+AK40</f>
        <v>0</v>
      </c>
      <c r="AI40" s="25">
        <v>0</v>
      </c>
      <c r="AJ40" s="25">
        <v>0</v>
      </c>
      <c r="AK40" s="25">
        <v>0</v>
      </c>
    </row>
    <row r="41" spans="1:37" s="31" customFormat="1" ht="24" customHeight="1" x14ac:dyDescent="0.2">
      <c r="A41" s="53">
        <v>19</v>
      </c>
      <c r="B41" s="54" t="s">
        <v>36</v>
      </c>
      <c r="C41" s="37">
        <f>E41+F41</f>
        <v>2747</v>
      </c>
      <c r="D41" s="25"/>
      <c r="E41" s="25">
        <f t="shared" si="1"/>
        <v>0</v>
      </c>
      <c r="F41" s="25">
        <f t="shared" si="2"/>
        <v>2747</v>
      </c>
      <c r="G41" s="55">
        <v>25</v>
      </c>
      <c r="H41" s="23" t="s">
        <v>67</v>
      </c>
      <c r="I41" s="75">
        <f>SUM(K41:K41)</f>
        <v>2747</v>
      </c>
      <c r="J41" s="25">
        <v>0</v>
      </c>
      <c r="K41" s="25">
        <v>2747</v>
      </c>
      <c r="L41" s="55">
        <v>25</v>
      </c>
      <c r="M41" s="23" t="s">
        <v>67</v>
      </c>
      <c r="N41" s="75">
        <f>SUM(P41:P41)</f>
        <v>0</v>
      </c>
      <c r="O41" s="25">
        <v>0</v>
      </c>
      <c r="P41" s="25">
        <v>0</v>
      </c>
      <c r="Q41" s="55">
        <v>25</v>
      </c>
      <c r="R41" s="23" t="s">
        <v>67</v>
      </c>
      <c r="S41" s="75">
        <f>SUM(U41:U41)</f>
        <v>0</v>
      </c>
      <c r="T41" s="25">
        <v>0</v>
      </c>
      <c r="U41" s="25">
        <v>0</v>
      </c>
      <c r="V41" s="55">
        <v>25</v>
      </c>
      <c r="W41" s="23" t="s">
        <v>67</v>
      </c>
      <c r="X41" s="75">
        <f>SUM(Z41:Z41)</f>
        <v>0</v>
      </c>
      <c r="Y41" s="25">
        <v>0</v>
      </c>
      <c r="Z41" s="25">
        <v>0</v>
      </c>
      <c r="AA41" s="55">
        <v>25</v>
      </c>
      <c r="AB41" s="23" t="s">
        <v>67</v>
      </c>
      <c r="AC41" s="75">
        <f>SUM(AE41:AE41)</f>
        <v>0</v>
      </c>
      <c r="AD41" s="25">
        <v>0</v>
      </c>
      <c r="AE41" s="25">
        <v>0</v>
      </c>
      <c r="AF41" s="55">
        <v>25</v>
      </c>
      <c r="AG41" s="23" t="s">
        <v>67</v>
      </c>
      <c r="AH41" s="75">
        <f>SUM(AJ41:AK41)</f>
        <v>0</v>
      </c>
      <c r="AI41" s="25">
        <v>0</v>
      </c>
      <c r="AJ41" s="25">
        <v>0</v>
      </c>
      <c r="AK41" s="25">
        <v>0</v>
      </c>
    </row>
    <row r="42" spans="1:37" s="31" customFormat="1" ht="24" customHeight="1" x14ac:dyDescent="0.2">
      <c r="A42" s="56">
        <v>20</v>
      </c>
      <c r="B42" s="23" t="s">
        <v>54</v>
      </c>
      <c r="C42" s="37">
        <f>SUM(E42:F42)</f>
        <v>0</v>
      </c>
      <c r="D42" s="25"/>
      <c r="E42" s="25">
        <f t="shared" si="1"/>
        <v>0</v>
      </c>
      <c r="F42" s="25">
        <f t="shared" si="2"/>
        <v>0</v>
      </c>
      <c r="G42" s="55">
        <v>26</v>
      </c>
      <c r="H42" s="23" t="s">
        <v>66</v>
      </c>
      <c r="I42" s="75">
        <f>K42</f>
        <v>0</v>
      </c>
      <c r="J42" s="25">
        <v>0</v>
      </c>
      <c r="K42" s="25">
        <v>0</v>
      </c>
      <c r="L42" s="55">
        <v>26</v>
      </c>
      <c r="M42" s="23" t="s">
        <v>66</v>
      </c>
      <c r="N42" s="75">
        <f>P42</f>
        <v>0</v>
      </c>
      <c r="O42" s="25">
        <v>0</v>
      </c>
      <c r="P42" s="25">
        <v>0</v>
      </c>
      <c r="Q42" s="55">
        <v>26</v>
      </c>
      <c r="R42" s="23" t="s">
        <v>66</v>
      </c>
      <c r="S42" s="75">
        <f>U42</f>
        <v>0</v>
      </c>
      <c r="T42" s="25">
        <v>0</v>
      </c>
      <c r="U42" s="25">
        <v>0</v>
      </c>
      <c r="V42" s="55">
        <v>26</v>
      </c>
      <c r="W42" s="23" t="s">
        <v>66</v>
      </c>
      <c r="X42" s="75">
        <f>Z42</f>
        <v>0</v>
      </c>
      <c r="Y42" s="25">
        <v>0</v>
      </c>
      <c r="Z42" s="25">
        <v>0</v>
      </c>
      <c r="AA42" s="55">
        <v>26</v>
      </c>
      <c r="AB42" s="23" t="s">
        <v>66</v>
      </c>
      <c r="AC42" s="75">
        <f>AE42</f>
        <v>0</v>
      </c>
      <c r="AD42" s="25">
        <v>0</v>
      </c>
      <c r="AE42" s="25">
        <v>0</v>
      </c>
      <c r="AF42" s="55">
        <v>26</v>
      </c>
      <c r="AG42" s="23" t="s">
        <v>66</v>
      </c>
      <c r="AH42" s="75">
        <f>AJ42+AK42</f>
        <v>0</v>
      </c>
      <c r="AI42" s="25">
        <v>0</v>
      </c>
      <c r="AJ42" s="25">
        <v>0</v>
      </c>
      <c r="AK42" s="25">
        <v>0</v>
      </c>
    </row>
    <row r="43" spans="1:37" s="31" customFormat="1" ht="12" customHeight="1" x14ac:dyDescent="0.2">
      <c r="A43" s="56">
        <v>21</v>
      </c>
      <c r="B43" s="23" t="s">
        <v>52</v>
      </c>
      <c r="C43" s="37">
        <f>SUM(E43:F43)</f>
        <v>0</v>
      </c>
      <c r="D43" s="25"/>
      <c r="E43" s="25">
        <f t="shared" si="1"/>
        <v>0</v>
      </c>
      <c r="F43" s="25">
        <f t="shared" si="2"/>
        <v>0</v>
      </c>
      <c r="G43" s="57">
        <v>27</v>
      </c>
      <c r="H43" s="23" t="s">
        <v>52</v>
      </c>
      <c r="I43" s="37">
        <f>K43</f>
        <v>0</v>
      </c>
      <c r="J43" s="25">
        <v>0</v>
      </c>
      <c r="K43" s="25">
        <v>0</v>
      </c>
      <c r="L43" s="57">
        <v>27</v>
      </c>
      <c r="M43" s="23" t="s">
        <v>52</v>
      </c>
      <c r="N43" s="37">
        <f>P43</f>
        <v>0</v>
      </c>
      <c r="O43" s="25">
        <v>0</v>
      </c>
      <c r="P43" s="25">
        <v>0</v>
      </c>
      <c r="Q43" s="57">
        <v>27</v>
      </c>
      <c r="R43" s="23" t="s">
        <v>52</v>
      </c>
      <c r="S43" s="37">
        <f>U43</f>
        <v>0</v>
      </c>
      <c r="T43" s="25">
        <v>0</v>
      </c>
      <c r="U43" s="25">
        <v>0</v>
      </c>
      <c r="V43" s="57">
        <v>27</v>
      </c>
      <c r="W43" s="23" t="s">
        <v>52</v>
      </c>
      <c r="X43" s="37">
        <f>Z43</f>
        <v>0</v>
      </c>
      <c r="Y43" s="25">
        <v>0</v>
      </c>
      <c r="Z43" s="25">
        <v>0</v>
      </c>
      <c r="AA43" s="57">
        <v>27</v>
      </c>
      <c r="AB43" s="23" t="s">
        <v>52</v>
      </c>
      <c r="AC43" s="37">
        <f>AE43</f>
        <v>0</v>
      </c>
      <c r="AD43" s="25">
        <v>0</v>
      </c>
      <c r="AE43" s="25">
        <v>0</v>
      </c>
      <c r="AF43" s="57">
        <v>27</v>
      </c>
      <c r="AG43" s="23" t="s">
        <v>52</v>
      </c>
      <c r="AH43" s="37">
        <f>AJ43+AK43</f>
        <v>0</v>
      </c>
      <c r="AI43" s="25">
        <v>0</v>
      </c>
      <c r="AJ43" s="25">
        <v>0</v>
      </c>
      <c r="AK43" s="25">
        <v>0</v>
      </c>
    </row>
    <row r="44" spans="1:37" s="31" customFormat="1" ht="12" customHeight="1" x14ac:dyDescent="0.2">
      <c r="A44" s="56">
        <v>23</v>
      </c>
      <c r="B44" s="23" t="s">
        <v>37</v>
      </c>
      <c r="C44" s="37">
        <f>SUM(D44:F44)</f>
        <v>0</v>
      </c>
      <c r="D44" s="25"/>
      <c r="E44" s="25">
        <f t="shared" si="1"/>
        <v>0</v>
      </c>
      <c r="F44" s="25">
        <f t="shared" si="2"/>
        <v>0</v>
      </c>
      <c r="G44" s="57">
        <v>28</v>
      </c>
      <c r="H44" s="23" t="s">
        <v>37</v>
      </c>
      <c r="I44" s="37">
        <f>K44</f>
        <v>0</v>
      </c>
      <c r="J44" s="25">
        <v>0</v>
      </c>
      <c r="K44" s="25">
        <v>0</v>
      </c>
      <c r="L44" s="57">
        <v>28</v>
      </c>
      <c r="M44" s="23" t="s">
        <v>37</v>
      </c>
      <c r="N44" s="37">
        <f>P44</f>
        <v>0</v>
      </c>
      <c r="O44" s="25">
        <v>0</v>
      </c>
      <c r="P44" s="25">
        <v>0</v>
      </c>
      <c r="Q44" s="57">
        <v>28</v>
      </c>
      <c r="R44" s="23" t="s">
        <v>37</v>
      </c>
      <c r="S44" s="37">
        <f>U44</f>
        <v>0</v>
      </c>
      <c r="T44" s="25">
        <v>0</v>
      </c>
      <c r="U44" s="25">
        <v>0</v>
      </c>
      <c r="V44" s="57">
        <v>28</v>
      </c>
      <c r="W44" s="23" t="s">
        <v>37</v>
      </c>
      <c r="X44" s="37">
        <f>Z44</f>
        <v>0</v>
      </c>
      <c r="Y44" s="25">
        <v>0</v>
      </c>
      <c r="Z44" s="25">
        <v>0</v>
      </c>
      <c r="AA44" s="57">
        <v>28</v>
      </c>
      <c r="AB44" s="23" t="s">
        <v>37</v>
      </c>
      <c r="AC44" s="37">
        <f>AE44</f>
        <v>0</v>
      </c>
      <c r="AD44" s="25">
        <v>0</v>
      </c>
      <c r="AE44" s="25">
        <v>0</v>
      </c>
      <c r="AF44" s="57">
        <v>28</v>
      </c>
      <c r="AG44" s="23" t="s">
        <v>37</v>
      </c>
      <c r="AH44" s="37">
        <f>AJ44+AK44</f>
        <v>0</v>
      </c>
      <c r="AI44" s="25">
        <v>0</v>
      </c>
      <c r="AJ44" s="25">
        <v>0</v>
      </c>
      <c r="AK44" s="25">
        <v>0</v>
      </c>
    </row>
    <row r="45" spans="1:37" s="31" customFormat="1" ht="12" customHeight="1" x14ac:dyDescent="0.2">
      <c r="A45" s="56">
        <v>26</v>
      </c>
      <c r="B45" s="23" t="s">
        <v>38</v>
      </c>
      <c r="C45" s="37">
        <f>E45+F45</f>
        <v>0</v>
      </c>
      <c r="D45" s="25"/>
      <c r="E45" s="25">
        <f t="shared" si="1"/>
        <v>0</v>
      </c>
      <c r="F45" s="25">
        <f t="shared" si="2"/>
        <v>0</v>
      </c>
      <c r="G45" s="57">
        <v>29</v>
      </c>
      <c r="H45" s="23" t="s">
        <v>38</v>
      </c>
      <c r="I45" s="37">
        <f>K45</f>
        <v>0</v>
      </c>
      <c r="J45" s="25">
        <v>0</v>
      </c>
      <c r="K45" s="25">
        <v>0</v>
      </c>
      <c r="L45" s="57">
        <v>29</v>
      </c>
      <c r="M45" s="23" t="s">
        <v>38</v>
      </c>
      <c r="N45" s="37">
        <f>P45</f>
        <v>0</v>
      </c>
      <c r="O45" s="25">
        <v>0</v>
      </c>
      <c r="P45" s="25">
        <v>0</v>
      </c>
      <c r="Q45" s="57">
        <v>29</v>
      </c>
      <c r="R45" s="23" t="s">
        <v>38</v>
      </c>
      <c r="S45" s="37">
        <f>U45</f>
        <v>0</v>
      </c>
      <c r="T45" s="25">
        <v>0</v>
      </c>
      <c r="U45" s="25">
        <v>0</v>
      </c>
      <c r="V45" s="57">
        <v>29</v>
      </c>
      <c r="W45" s="23" t="s">
        <v>38</v>
      </c>
      <c r="X45" s="37">
        <f>Z45</f>
        <v>0</v>
      </c>
      <c r="Y45" s="25">
        <v>0</v>
      </c>
      <c r="Z45" s="25">
        <v>0</v>
      </c>
      <c r="AA45" s="57">
        <v>29</v>
      </c>
      <c r="AB45" s="23" t="s">
        <v>38</v>
      </c>
      <c r="AC45" s="37">
        <f>AE45</f>
        <v>0</v>
      </c>
      <c r="AD45" s="25">
        <v>0</v>
      </c>
      <c r="AE45" s="25">
        <v>0</v>
      </c>
      <c r="AF45" s="57">
        <v>29</v>
      </c>
      <c r="AG45" s="23" t="s">
        <v>38</v>
      </c>
      <c r="AH45" s="37">
        <f>AJ45+AK45</f>
        <v>0</v>
      </c>
      <c r="AI45" s="25">
        <v>0</v>
      </c>
      <c r="AJ45" s="25">
        <v>0</v>
      </c>
      <c r="AK45" s="25">
        <v>0</v>
      </c>
    </row>
    <row r="46" spans="1:37" x14ac:dyDescent="0.2">
      <c r="A46" s="56">
        <v>27</v>
      </c>
      <c r="B46" s="78" t="s">
        <v>39</v>
      </c>
      <c r="C46" s="37">
        <f>SUM(D46:F46)</f>
        <v>0</v>
      </c>
      <c r="D46" s="58"/>
      <c r="E46" s="25">
        <f t="shared" si="1"/>
        <v>0</v>
      </c>
      <c r="F46" s="25">
        <f t="shared" si="2"/>
        <v>0</v>
      </c>
      <c r="G46" s="57">
        <v>30</v>
      </c>
      <c r="H46" s="78" t="s">
        <v>40</v>
      </c>
      <c r="I46" s="37">
        <f>SUM(J46:K46)</f>
        <v>0</v>
      </c>
      <c r="J46" s="25">
        <v>0</v>
      </c>
      <c r="K46" s="25">
        <v>0</v>
      </c>
      <c r="L46" s="57">
        <v>30</v>
      </c>
      <c r="M46" s="78" t="s">
        <v>40</v>
      </c>
      <c r="N46" s="37">
        <f>SUM(O46:P46)</f>
        <v>0</v>
      </c>
      <c r="O46" s="59">
        <v>0</v>
      </c>
      <c r="P46" s="25">
        <v>0</v>
      </c>
      <c r="Q46" s="57">
        <v>30</v>
      </c>
      <c r="R46" s="78" t="s">
        <v>40</v>
      </c>
      <c r="S46" s="37">
        <f>SUM(T46:U46)</f>
        <v>0</v>
      </c>
      <c r="T46" s="25">
        <v>0</v>
      </c>
      <c r="U46" s="25">
        <v>0</v>
      </c>
      <c r="V46" s="57">
        <v>30</v>
      </c>
      <c r="W46" s="78" t="s">
        <v>40</v>
      </c>
      <c r="X46" s="37">
        <f>SUM(Y46:Z46)</f>
        <v>0</v>
      </c>
      <c r="Y46" s="25">
        <v>0</v>
      </c>
      <c r="Z46" s="25">
        <v>0</v>
      </c>
      <c r="AA46" s="57">
        <v>30</v>
      </c>
      <c r="AB46" s="78" t="s">
        <v>40</v>
      </c>
      <c r="AC46" s="37">
        <f>SUM(AD46:AE46)</f>
        <v>0</v>
      </c>
      <c r="AD46" s="25">
        <v>0</v>
      </c>
      <c r="AE46" s="25">
        <v>0</v>
      </c>
      <c r="AF46" s="57">
        <v>30</v>
      </c>
      <c r="AG46" s="78" t="s">
        <v>40</v>
      </c>
      <c r="AH46" s="37">
        <f>SUM(AI46:AK46)</f>
        <v>0</v>
      </c>
      <c r="AI46" s="58"/>
      <c r="AJ46" s="25">
        <v>0</v>
      </c>
      <c r="AK46" s="25">
        <v>0</v>
      </c>
    </row>
    <row r="47" spans="1:37" s="7" customFormat="1" ht="12" x14ac:dyDescent="0.2">
      <c r="A47" s="47"/>
      <c r="B47" s="48"/>
      <c r="C47" s="48"/>
      <c r="D47" s="50"/>
      <c r="E47" s="25">
        <f t="shared" si="1"/>
        <v>0</v>
      </c>
      <c r="F47" s="25">
        <f t="shared" si="2"/>
        <v>0</v>
      </c>
      <c r="G47" s="74"/>
      <c r="H47" s="78"/>
      <c r="I47" s="37">
        <f>SUM(J47:K47)</f>
        <v>0</v>
      </c>
      <c r="J47" s="25">
        <v>0</v>
      </c>
      <c r="K47" s="25">
        <v>0</v>
      </c>
      <c r="L47" s="74"/>
      <c r="M47" s="78"/>
      <c r="N47" s="37">
        <f>SUM(O47:P47)</f>
        <v>0</v>
      </c>
      <c r="O47" s="66">
        <v>0</v>
      </c>
      <c r="P47" s="25">
        <v>0</v>
      </c>
      <c r="Q47" s="74"/>
      <c r="R47" s="78"/>
      <c r="S47" s="37"/>
      <c r="T47" s="25">
        <v>0</v>
      </c>
      <c r="U47" s="25"/>
      <c r="V47" s="74"/>
      <c r="W47" s="78"/>
      <c r="X47" s="37"/>
      <c r="Y47" s="25">
        <v>0</v>
      </c>
      <c r="Z47" s="25"/>
      <c r="AA47" s="74"/>
      <c r="AB47" s="78"/>
      <c r="AC47" s="37"/>
      <c r="AD47" s="25">
        <v>0</v>
      </c>
      <c r="AE47" s="25"/>
      <c r="AF47" s="74"/>
      <c r="AG47" s="78"/>
      <c r="AH47" s="37"/>
      <c r="AI47" s="52"/>
      <c r="AJ47" s="25">
        <v>0</v>
      </c>
      <c r="AK47" s="25">
        <v>0</v>
      </c>
    </row>
    <row r="48" spans="1:37" s="31" customFormat="1" ht="10.5" customHeight="1" x14ac:dyDescent="0.2">
      <c r="A48" s="56">
        <v>28</v>
      </c>
      <c r="B48" s="23" t="s">
        <v>53</v>
      </c>
      <c r="C48" s="37">
        <f>E48+F48</f>
        <v>0</v>
      </c>
      <c r="D48" s="25"/>
      <c r="E48" s="25">
        <f t="shared" si="1"/>
        <v>0</v>
      </c>
      <c r="F48" s="25">
        <f t="shared" si="2"/>
        <v>0</v>
      </c>
      <c r="G48" s="57">
        <v>31</v>
      </c>
      <c r="H48" s="23" t="s">
        <v>41</v>
      </c>
      <c r="I48" s="37">
        <f>K48</f>
        <v>0</v>
      </c>
      <c r="J48" s="25">
        <v>0</v>
      </c>
      <c r="K48" s="25">
        <v>0</v>
      </c>
      <c r="L48" s="57">
        <v>31</v>
      </c>
      <c r="M48" s="23" t="s">
        <v>41</v>
      </c>
      <c r="N48" s="37">
        <f>P48</f>
        <v>0</v>
      </c>
      <c r="O48" s="25">
        <v>0</v>
      </c>
      <c r="P48" s="25">
        <v>0</v>
      </c>
      <c r="Q48" s="57">
        <v>31</v>
      </c>
      <c r="R48" s="23" t="s">
        <v>41</v>
      </c>
      <c r="S48" s="37">
        <f>U48</f>
        <v>0</v>
      </c>
      <c r="T48" s="25">
        <v>0</v>
      </c>
      <c r="U48" s="25">
        <v>0</v>
      </c>
      <c r="V48" s="57">
        <v>31</v>
      </c>
      <c r="W48" s="23" t="s">
        <v>41</v>
      </c>
      <c r="X48" s="37">
        <f>Z48</f>
        <v>0</v>
      </c>
      <c r="Y48" s="25">
        <v>0</v>
      </c>
      <c r="Z48" s="25">
        <v>0</v>
      </c>
      <c r="AA48" s="57">
        <v>31</v>
      </c>
      <c r="AB48" s="23" t="s">
        <v>41</v>
      </c>
      <c r="AC48" s="37">
        <f>AE48</f>
        <v>0</v>
      </c>
      <c r="AD48" s="25">
        <v>0</v>
      </c>
      <c r="AE48" s="25">
        <v>0</v>
      </c>
      <c r="AF48" s="57">
        <v>31</v>
      </c>
      <c r="AG48" s="23" t="s">
        <v>41</v>
      </c>
      <c r="AH48" s="37">
        <f>AJ48+AK48</f>
        <v>0</v>
      </c>
      <c r="AI48" s="25">
        <v>0</v>
      </c>
      <c r="AJ48" s="25">
        <v>0</v>
      </c>
      <c r="AK48" s="25">
        <v>0</v>
      </c>
    </row>
    <row r="49" spans="1:859" s="31" customFormat="1" ht="10.5" customHeight="1" x14ac:dyDescent="0.2">
      <c r="A49" s="56">
        <v>29</v>
      </c>
      <c r="B49" s="23" t="s">
        <v>42</v>
      </c>
      <c r="C49" s="37">
        <f>SUM(E49:F49)</f>
        <v>0</v>
      </c>
      <c r="D49" s="25"/>
      <c r="E49" s="25">
        <f t="shared" si="1"/>
        <v>0</v>
      </c>
      <c r="F49" s="25">
        <f t="shared" si="2"/>
        <v>0</v>
      </c>
      <c r="G49" s="57">
        <v>32</v>
      </c>
      <c r="H49" s="23" t="s">
        <v>42</v>
      </c>
      <c r="I49" s="37">
        <f>K49</f>
        <v>0</v>
      </c>
      <c r="J49" s="25">
        <v>0</v>
      </c>
      <c r="K49" s="25">
        <v>0</v>
      </c>
      <c r="L49" s="57">
        <v>32</v>
      </c>
      <c r="M49" s="23" t="s">
        <v>42</v>
      </c>
      <c r="N49" s="37">
        <f>P49</f>
        <v>0</v>
      </c>
      <c r="O49" s="25">
        <v>0</v>
      </c>
      <c r="P49" s="25">
        <v>0</v>
      </c>
      <c r="Q49" s="57">
        <v>32</v>
      </c>
      <c r="R49" s="23" t="s">
        <v>42</v>
      </c>
      <c r="S49" s="37">
        <f>U49</f>
        <v>0</v>
      </c>
      <c r="T49" s="25">
        <v>0</v>
      </c>
      <c r="U49" s="25">
        <v>0</v>
      </c>
      <c r="V49" s="57">
        <v>32</v>
      </c>
      <c r="W49" s="23" t="s">
        <v>42</v>
      </c>
      <c r="X49" s="37">
        <f>Z49</f>
        <v>0</v>
      </c>
      <c r="Y49" s="25">
        <v>0</v>
      </c>
      <c r="Z49" s="25">
        <v>0</v>
      </c>
      <c r="AA49" s="57">
        <v>32</v>
      </c>
      <c r="AB49" s="23" t="s">
        <v>42</v>
      </c>
      <c r="AC49" s="37">
        <f>AE49</f>
        <v>0</v>
      </c>
      <c r="AD49" s="25">
        <v>0</v>
      </c>
      <c r="AE49" s="25">
        <v>0</v>
      </c>
      <c r="AF49" s="57">
        <v>32</v>
      </c>
      <c r="AG49" s="23" t="s">
        <v>42</v>
      </c>
      <c r="AH49" s="37">
        <f>AJ49+AK49</f>
        <v>0</v>
      </c>
      <c r="AI49" s="25">
        <v>0</v>
      </c>
      <c r="AJ49" s="25">
        <v>0</v>
      </c>
      <c r="AK49" s="25">
        <v>0</v>
      </c>
    </row>
    <row r="50" spans="1:859" s="7" customFormat="1" ht="10.5" customHeight="1" x14ac:dyDescent="0.2">
      <c r="A50" s="56">
        <v>30</v>
      </c>
      <c r="B50" s="23" t="s">
        <v>79</v>
      </c>
      <c r="C50" s="37">
        <f>SUM(E50:F50)</f>
        <v>12600</v>
      </c>
      <c r="D50" s="25"/>
      <c r="E50" s="25">
        <f t="shared" si="1"/>
        <v>0</v>
      </c>
      <c r="F50" s="25">
        <f t="shared" si="2"/>
        <v>12600</v>
      </c>
      <c r="G50" s="57">
        <v>33</v>
      </c>
      <c r="H50" s="23" t="s">
        <v>79</v>
      </c>
      <c r="I50" s="37">
        <f>K50</f>
        <v>12600</v>
      </c>
      <c r="J50" s="25">
        <v>0</v>
      </c>
      <c r="K50" s="25">
        <v>12600</v>
      </c>
      <c r="L50" s="57">
        <v>33</v>
      </c>
      <c r="M50" s="23" t="s">
        <v>79</v>
      </c>
      <c r="N50" s="37">
        <f>P50</f>
        <v>0</v>
      </c>
      <c r="O50" s="25">
        <v>0</v>
      </c>
      <c r="P50" s="25">
        <v>0</v>
      </c>
      <c r="Q50" s="57">
        <v>33</v>
      </c>
      <c r="R50" s="23" t="s">
        <v>79</v>
      </c>
      <c r="S50" s="37">
        <f>U50</f>
        <v>0</v>
      </c>
      <c r="T50" s="25">
        <v>0</v>
      </c>
      <c r="U50" s="25">
        <v>0</v>
      </c>
      <c r="V50" s="57">
        <v>33</v>
      </c>
      <c r="W50" s="23" t="s">
        <v>79</v>
      </c>
      <c r="X50" s="37">
        <f>Z50</f>
        <v>0</v>
      </c>
      <c r="Y50" s="25">
        <v>0</v>
      </c>
      <c r="Z50" s="25">
        <v>0</v>
      </c>
      <c r="AA50" s="57">
        <v>33</v>
      </c>
      <c r="AB50" s="23" t="s">
        <v>79</v>
      </c>
      <c r="AC50" s="37">
        <f>AE50</f>
        <v>0</v>
      </c>
      <c r="AD50" s="25">
        <v>0</v>
      </c>
      <c r="AE50" s="25">
        <v>0</v>
      </c>
      <c r="AF50" s="57">
        <v>33</v>
      </c>
      <c r="AG50" s="23" t="s">
        <v>79</v>
      </c>
      <c r="AH50" s="37">
        <f>AJ50+AK50</f>
        <v>0</v>
      </c>
      <c r="AI50" s="25">
        <v>0</v>
      </c>
      <c r="AJ50" s="25">
        <v>0</v>
      </c>
      <c r="AK50" s="25">
        <v>0</v>
      </c>
    </row>
    <row r="51" spans="1:859" ht="10.5" customHeight="1" x14ac:dyDescent="0.2">
      <c r="A51" s="64">
        <v>31</v>
      </c>
      <c r="B51" s="78" t="s">
        <v>43</v>
      </c>
      <c r="C51" s="37">
        <f>SUM(D51:F51)</f>
        <v>4077.04</v>
      </c>
      <c r="D51" s="58"/>
      <c r="E51" s="25">
        <f t="shared" si="1"/>
        <v>0</v>
      </c>
      <c r="F51" s="25">
        <f t="shared" si="2"/>
        <v>4077.04</v>
      </c>
      <c r="G51" s="65">
        <v>34</v>
      </c>
      <c r="H51" s="78" t="s">
        <v>43</v>
      </c>
      <c r="I51" s="37">
        <f>SUM(J51:K51)</f>
        <v>0</v>
      </c>
      <c r="J51" s="25">
        <v>0</v>
      </c>
      <c r="K51" s="25">
        <v>0</v>
      </c>
      <c r="L51" s="65">
        <v>34</v>
      </c>
      <c r="M51" s="78" t="s">
        <v>43</v>
      </c>
      <c r="N51" s="37">
        <f>SUM(O51:P51)</f>
        <v>1019.26</v>
      </c>
      <c r="O51" s="59">
        <v>0</v>
      </c>
      <c r="P51" s="25">
        <v>1019.26</v>
      </c>
      <c r="Q51" s="65">
        <v>34</v>
      </c>
      <c r="R51" s="78" t="s">
        <v>43</v>
      </c>
      <c r="S51" s="37">
        <f>SUM(T51:U51)</f>
        <v>1019.26</v>
      </c>
      <c r="T51" s="25">
        <v>0</v>
      </c>
      <c r="U51" s="25">
        <v>1019.26</v>
      </c>
      <c r="V51" s="65">
        <v>34</v>
      </c>
      <c r="W51" s="78" t="s">
        <v>43</v>
      </c>
      <c r="X51" s="37">
        <f>SUM(Y51:Z51)</f>
        <v>1019.26</v>
      </c>
      <c r="Y51" s="25">
        <v>0</v>
      </c>
      <c r="Z51" s="25">
        <v>1019.26</v>
      </c>
      <c r="AA51" s="65">
        <v>34</v>
      </c>
      <c r="AB51" s="78" t="s">
        <v>43</v>
      </c>
      <c r="AC51" s="37">
        <f>SUM(AD51:AE51)</f>
        <v>1019.26</v>
      </c>
      <c r="AD51" s="25">
        <v>0</v>
      </c>
      <c r="AE51" s="25">
        <v>1019.26</v>
      </c>
      <c r="AF51" s="65">
        <v>34</v>
      </c>
      <c r="AG51" s="78" t="s">
        <v>43</v>
      </c>
      <c r="AH51" s="37">
        <f>SUM(AI51:AK51)</f>
        <v>0</v>
      </c>
      <c r="AI51" s="59">
        <v>0</v>
      </c>
      <c r="AJ51" s="25">
        <v>0</v>
      </c>
      <c r="AK51" s="25">
        <v>0</v>
      </c>
    </row>
    <row r="52" spans="1:859" ht="10.5" customHeight="1" x14ac:dyDescent="0.2">
      <c r="A52" s="64">
        <v>32</v>
      </c>
      <c r="B52" s="52" t="s">
        <v>44</v>
      </c>
      <c r="C52" s="37">
        <f>SUM(E52:F52)</f>
        <v>0</v>
      </c>
      <c r="D52" s="58"/>
      <c r="E52" s="25">
        <f t="shared" si="1"/>
        <v>0</v>
      </c>
      <c r="F52" s="25">
        <f t="shared" si="2"/>
        <v>0</v>
      </c>
      <c r="G52" s="65">
        <v>35</v>
      </c>
      <c r="H52" s="78" t="s">
        <v>44</v>
      </c>
      <c r="I52" s="37">
        <f>K52</f>
        <v>0</v>
      </c>
      <c r="J52" s="25">
        <v>0</v>
      </c>
      <c r="K52" s="25">
        <v>0</v>
      </c>
      <c r="L52" s="65">
        <v>35</v>
      </c>
      <c r="M52" s="78" t="s">
        <v>44</v>
      </c>
      <c r="N52" s="37">
        <f>P52</f>
        <v>0</v>
      </c>
      <c r="O52" s="59">
        <v>0</v>
      </c>
      <c r="P52" s="25">
        <v>0</v>
      </c>
      <c r="Q52" s="65">
        <v>35</v>
      </c>
      <c r="R52" s="78" t="s">
        <v>44</v>
      </c>
      <c r="S52" s="37">
        <f>U52</f>
        <v>0</v>
      </c>
      <c r="T52" s="25">
        <v>0</v>
      </c>
      <c r="U52" s="25">
        <v>0</v>
      </c>
      <c r="V52" s="65">
        <v>35</v>
      </c>
      <c r="W52" s="78" t="s">
        <v>44</v>
      </c>
      <c r="X52" s="37">
        <f>Z52</f>
        <v>0</v>
      </c>
      <c r="Y52" s="25">
        <v>0</v>
      </c>
      <c r="Z52" s="25">
        <v>0</v>
      </c>
      <c r="AA52" s="65">
        <v>35</v>
      </c>
      <c r="AB52" s="78" t="s">
        <v>44</v>
      </c>
      <c r="AC52" s="37">
        <f>AE52</f>
        <v>0</v>
      </c>
      <c r="AD52" s="25">
        <v>0</v>
      </c>
      <c r="AE52" s="25">
        <v>0</v>
      </c>
      <c r="AF52" s="65">
        <v>35</v>
      </c>
      <c r="AG52" s="78" t="s">
        <v>44</v>
      </c>
      <c r="AH52" s="37">
        <f>AJ52+AK52</f>
        <v>0</v>
      </c>
      <c r="AI52" s="59">
        <v>0</v>
      </c>
      <c r="AJ52" s="25">
        <v>0</v>
      </c>
      <c r="AK52" s="25">
        <v>0</v>
      </c>
    </row>
    <row r="53" spans="1:859" s="31" customFormat="1" ht="10.5" customHeight="1" x14ac:dyDescent="0.2">
      <c r="A53" s="56">
        <v>33</v>
      </c>
      <c r="B53" s="23" t="s">
        <v>45</v>
      </c>
      <c r="C53" s="37">
        <f>SUM(D53:F53)</f>
        <v>14772.9</v>
      </c>
      <c r="D53" s="25"/>
      <c r="E53" s="25">
        <f t="shared" si="1"/>
        <v>832.35</v>
      </c>
      <c r="F53" s="25">
        <f t="shared" si="2"/>
        <v>13940.55</v>
      </c>
      <c r="G53" s="57">
        <v>36</v>
      </c>
      <c r="H53" s="23" t="s">
        <v>45</v>
      </c>
      <c r="I53" s="37">
        <f>SUM(J53:K53)</f>
        <v>3063.71</v>
      </c>
      <c r="J53" s="25">
        <v>0</v>
      </c>
      <c r="K53" s="25">
        <f>600+1327.71+1136</f>
        <v>3063.71</v>
      </c>
      <c r="L53" s="57">
        <v>36</v>
      </c>
      <c r="M53" s="23" t="s">
        <v>45</v>
      </c>
      <c r="N53" s="37">
        <f>SUM(O53:P53)</f>
        <v>1121.2</v>
      </c>
      <c r="O53" s="25">
        <v>0</v>
      </c>
      <c r="P53" s="25">
        <v>1121.2</v>
      </c>
      <c r="Q53" s="57">
        <v>36</v>
      </c>
      <c r="R53" s="23" t="s">
        <v>45</v>
      </c>
      <c r="S53" s="37">
        <f>SUM(T53:U53)</f>
        <v>7037.19</v>
      </c>
      <c r="T53" s="25">
        <v>0</v>
      </c>
      <c r="U53" s="25">
        <f>2448.39+3444+1144.8</f>
        <v>7037.19</v>
      </c>
      <c r="V53" s="57">
        <v>36</v>
      </c>
      <c r="W53" s="23" t="s">
        <v>45</v>
      </c>
      <c r="X53" s="37">
        <f>SUM(Y53:Z53)</f>
        <v>1163.2</v>
      </c>
      <c r="Y53" s="25">
        <v>0</v>
      </c>
      <c r="Z53" s="25">
        <v>1163.2</v>
      </c>
      <c r="AA53" s="57">
        <v>36</v>
      </c>
      <c r="AB53" s="23" t="s">
        <v>45</v>
      </c>
      <c r="AC53" s="37">
        <f>SUM(AD53:AE53)</f>
        <v>1171.5999999999999</v>
      </c>
      <c r="AD53" s="25">
        <v>0</v>
      </c>
      <c r="AE53" s="25">
        <f>1171.6</f>
        <v>1171.5999999999999</v>
      </c>
      <c r="AF53" s="57">
        <v>36</v>
      </c>
      <c r="AG53" s="23" t="s">
        <v>45</v>
      </c>
      <c r="AH53" s="37">
        <f>SUM(AI53:AK53)</f>
        <v>1216</v>
      </c>
      <c r="AI53" s="25">
        <v>0</v>
      </c>
      <c r="AJ53" s="25">
        <v>832.35</v>
      </c>
      <c r="AK53" s="25">
        <v>383.65</v>
      </c>
    </row>
    <row r="54" spans="1:859" s="45" customFormat="1" ht="10.5" customHeight="1" x14ac:dyDescent="0.2">
      <c r="A54" s="100"/>
      <c r="B54" s="61" t="s">
        <v>7</v>
      </c>
      <c r="C54" s="62">
        <f>E54+F54</f>
        <v>1529864.1778000002</v>
      </c>
      <c r="D54" s="62"/>
      <c r="E54" s="43">
        <f t="shared" si="1"/>
        <v>217191.72108000002</v>
      </c>
      <c r="F54" s="43">
        <f t="shared" si="2"/>
        <v>1312672.4567200001</v>
      </c>
      <c r="G54" s="101"/>
      <c r="H54" s="61" t="s">
        <v>7</v>
      </c>
      <c r="I54" s="24">
        <f>SUM(I17:I53)</f>
        <v>33631.71</v>
      </c>
      <c r="J54" s="80"/>
      <c r="K54" s="81">
        <f>SUM(K16:K53)</f>
        <v>33631.71</v>
      </c>
      <c r="L54" s="101"/>
      <c r="M54" s="61" t="s">
        <v>7</v>
      </c>
      <c r="N54" s="24">
        <f>SUM(N17:N53)</f>
        <v>199264.89000000004</v>
      </c>
      <c r="O54" s="80"/>
      <c r="P54" s="81">
        <f>SUM(P17:P53)</f>
        <v>199264.89000000004</v>
      </c>
      <c r="Q54" s="101"/>
      <c r="R54" s="61" t="s">
        <v>7</v>
      </c>
      <c r="S54" s="24">
        <f>SUM(S17:S53)</f>
        <v>246401.73</v>
      </c>
      <c r="T54" s="80"/>
      <c r="U54" s="81">
        <f>SUM(U17:U53)</f>
        <v>246401.73</v>
      </c>
      <c r="V54" s="101"/>
      <c r="W54" s="61" t="s">
        <v>7</v>
      </c>
      <c r="X54" s="24">
        <f>SUM(X17:X53)</f>
        <v>214761.46860000002</v>
      </c>
      <c r="Y54" s="80"/>
      <c r="Z54" s="81">
        <f>SUM(Z17:Z53)</f>
        <v>214761.46860000002</v>
      </c>
      <c r="AA54" s="101"/>
      <c r="AB54" s="61" t="s">
        <v>7</v>
      </c>
      <c r="AC54" s="24">
        <f>SUM(AC17:AC53)</f>
        <v>272949.02192000003</v>
      </c>
      <c r="AD54" s="80"/>
      <c r="AE54" s="81">
        <f>SUM(AE17:AE53)</f>
        <v>272949.02192000003</v>
      </c>
      <c r="AF54" s="101"/>
      <c r="AG54" s="61" t="s">
        <v>7</v>
      </c>
      <c r="AH54" s="24">
        <f>SUM(AH17:AH53)</f>
        <v>562855.35728</v>
      </c>
      <c r="AI54" s="80"/>
      <c r="AJ54" s="81">
        <f>SUM(AJ17:AJ53)</f>
        <v>217191.72108000002</v>
      </c>
      <c r="AK54" s="81">
        <f>SUM(AK17:AK53)</f>
        <v>345663.63620000007</v>
      </c>
    </row>
    <row r="55" spans="1:859" s="7" customFormat="1" ht="10.5" customHeight="1" x14ac:dyDescent="0.2">
      <c r="A55" s="47"/>
      <c r="B55" s="48" t="s">
        <v>46</v>
      </c>
      <c r="C55" s="67"/>
      <c r="D55" s="68"/>
      <c r="E55" s="25">
        <f t="shared" si="1"/>
        <v>0</v>
      </c>
      <c r="F55" s="25">
        <f t="shared" si="2"/>
        <v>0</v>
      </c>
      <c r="G55" s="63"/>
      <c r="H55" s="48" t="s">
        <v>46</v>
      </c>
      <c r="I55" s="24"/>
      <c r="J55" s="80">
        <v>0</v>
      </c>
      <c r="K55" s="62"/>
      <c r="L55" s="63"/>
      <c r="M55" s="48" t="s">
        <v>46</v>
      </c>
      <c r="N55" s="37">
        <f t="shared" ref="N55:N60" si="11">P55</f>
        <v>0</v>
      </c>
      <c r="O55" s="66">
        <v>0</v>
      </c>
      <c r="P55" s="69">
        <v>0</v>
      </c>
      <c r="Q55" s="63"/>
      <c r="R55" s="48" t="s">
        <v>46</v>
      </c>
      <c r="S55" s="37">
        <f t="shared" ref="S55:S60" si="12">U55</f>
        <v>0</v>
      </c>
      <c r="T55" s="66">
        <v>0</v>
      </c>
      <c r="U55" s="69">
        <v>0</v>
      </c>
      <c r="V55" s="63"/>
      <c r="W55" s="48" t="s">
        <v>46</v>
      </c>
      <c r="X55" s="37">
        <f>Z55</f>
        <v>0</v>
      </c>
      <c r="Y55" s="66">
        <v>0</v>
      </c>
      <c r="Z55" s="69">
        <v>0</v>
      </c>
      <c r="AA55" s="63"/>
      <c r="AB55" s="48" t="s">
        <v>46</v>
      </c>
      <c r="AC55" s="37"/>
      <c r="AD55" s="66">
        <v>0</v>
      </c>
      <c r="AE55" s="69">
        <v>0</v>
      </c>
      <c r="AF55" s="63"/>
      <c r="AG55" s="48" t="s">
        <v>46</v>
      </c>
      <c r="AH55" s="37">
        <f>AJ55+AK55</f>
        <v>0</v>
      </c>
      <c r="AI55" s="66">
        <v>0</v>
      </c>
      <c r="AJ55" s="66">
        <v>0</v>
      </c>
      <c r="AK55" s="69">
        <v>0</v>
      </c>
    </row>
    <row r="56" spans="1:859" s="7" customFormat="1" ht="10.5" customHeight="1" x14ac:dyDescent="0.2">
      <c r="A56" s="56">
        <v>34</v>
      </c>
      <c r="B56" s="23" t="s">
        <v>47</v>
      </c>
      <c r="C56" s="37">
        <f>E56+F56</f>
        <v>533367</v>
      </c>
      <c r="D56" s="25"/>
      <c r="E56" s="25">
        <f t="shared" si="1"/>
        <v>0</v>
      </c>
      <c r="F56" s="25">
        <f>K56+P56+U56+Z56+AE56+AK56</f>
        <v>533367</v>
      </c>
      <c r="G56" s="57">
        <v>34</v>
      </c>
      <c r="H56" s="23" t="s">
        <v>47</v>
      </c>
      <c r="I56" s="37">
        <f>K56</f>
        <v>157873</v>
      </c>
      <c r="J56" s="25">
        <v>0</v>
      </c>
      <c r="K56" s="25">
        <v>157873</v>
      </c>
      <c r="L56" s="57">
        <v>34</v>
      </c>
      <c r="M56" s="23" t="s">
        <v>47</v>
      </c>
      <c r="N56" s="37">
        <f t="shared" si="11"/>
        <v>368369</v>
      </c>
      <c r="O56" s="25">
        <v>0</v>
      </c>
      <c r="P56" s="25">
        <v>368369</v>
      </c>
      <c r="Q56" s="57">
        <v>34</v>
      </c>
      <c r="R56" s="23" t="s">
        <v>47</v>
      </c>
      <c r="S56" s="37">
        <f t="shared" si="12"/>
        <v>7125</v>
      </c>
      <c r="T56" s="25">
        <v>0</v>
      </c>
      <c r="U56" s="25">
        <v>7125</v>
      </c>
      <c r="V56" s="57">
        <v>34</v>
      </c>
      <c r="W56" s="23" t="s">
        <v>47</v>
      </c>
      <c r="X56" s="37">
        <f>Z56</f>
        <v>0</v>
      </c>
      <c r="Y56" s="25">
        <v>0</v>
      </c>
      <c r="Z56" s="25">
        <v>0</v>
      </c>
      <c r="AA56" s="57">
        <v>34</v>
      </c>
      <c r="AB56" s="23" t="s">
        <v>47</v>
      </c>
      <c r="AC56" s="37">
        <f>AE56</f>
        <v>0</v>
      </c>
      <c r="AD56" s="25">
        <v>0</v>
      </c>
      <c r="AE56" s="25">
        <v>0</v>
      </c>
      <c r="AF56" s="57">
        <v>34</v>
      </c>
      <c r="AG56" s="23" t="s">
        <v>47</v>
      </c>
      <c r="AH56" s="37">
        <f>AJ56+AK56</f>
        <v>0</v>
      </c>
      <c r="AI56" s="25">
        <v>0</v>
      </c>
      <c r="AJ56" s="66">
        <v>0</v>
      </c>
      <c r="AK56" s="69">
        <v>0</v>
      </c>
    </row>
    <row r="57" spans="1:859" s="7" customFormat="1" ht="10.5" customHeight="1" x14ac:dyDescent="0.2">
      <c r="A57" s="56">
        <v>35</v>
      </c>
      <c r="B57" s="23" t="s">
        <v>48</v>
      </c>
      <c r="C57" s="37">
        <f>E57+F57</f>
        <v>0</v>
      </c>
      <c r="D57" s="25"/>
      <c r="E57" s="25">
        <f t="shared" si="1"/>
        <v>0</v>
      </c>
      <c r="F57" s="25">
        <f t="shared" si="2"/>
        <v>0</v>
      </c>
      <c r="G57" s="57">
        <v>35</v>
      </c>
      <c r="H57" s="23" t="s">
        <v>48</v>
      </c>
      <c r="I57" s="37">
        <f>K57</f>
        <v>0</v>
      </c>
      <c r="J57" s="25">
        <v>0</v>
      </c>
      <c r="K57" s="25">
        <v>0</v>
      </c>
      <c r="L57" s="57">
        <v>35</v>
      </c>
      <c r="M57" s="23" t="s">
        <v>48</v>
      </c>
      <c r="N57" s="37">
        <f t="shared" si="11"/>
        <v>0</v>
      </c>
      <c r="O57" s="25">
        <v>0</v>
      </c>
      <c r="P57" s="25">
        <v>0</v>
      </c>
      <c r="Q57" s="57">
        <v>35</v>
      </c>
      <c r="R57" s="23" t="s">
        <v>48</v>
      </c>
      <c r="S57" s="37">
        <f t="shared" si="12"/>
        <v>0</v>
      </c>
      <c r="T57" s="25">
        <v>0</v>
      </c>
      <c r="U57" s="25">
        <v>0</v>
      </c>
      <c r="V57" s="57">
        <v>35</v>
      </c>
      <c r="W57" s="23" t="s">
        <v>48</v>
      </c>
      <c r="X57" s="37">
        <f>Z57</f>
        <v>0</v>
      </c>
      <c r="Y57" s="25">
        <v>0</v>
      </c>
      <c r="Z57" s="25">
        <v>0</v>
      </c>
      <c r="AA57" s="57">
        <v>35</v>
      </c>
      <c r="AB57" s="23" t="s">
        <v>48</v>
      </c>
      <c r="AC57" s="37">
        <f>AE57</f>
        <v>0</v>
      </c>
      <c r="AD57" s="25">
        <v>0</v>
      </c>
      <c r="AE57" s="25">
        <v>0</v>
      </c>
      <c r="AF57" s="57">
        <v>35</v>
      </c>
      <c r="AG57" s="23" t="s">
        <v>48</v>
      </c>
      <c r="AH57" s="37">
        <f>AJ57+AK57</f>
        <v>0</v>
      </c>
      <c r="AI57" s="25">
        <v>0</v>
      </c>
      <c r="AJ57" s="66">
        <v>0</v>
      </c>
      <c r="AK57" s="69">
        <v>0</v>
      </c>
    </row>
    <row r="58" spans="1:859" s="7" customFormat="1" ht="10.5" customHeight="1" x14ac:dyDescent="0.2">
      <c r="A58" s="56">
        <v>36</v>
      </c>
      <c r="B58" s="23" t="s">
        <v>80</v>
      </c>
      <c r="C58" s="37">
        <f>E58+F58</f>
        <v>67371</v>
      </c>
      <c r="D58" s="25"/>
      <c r="E58" s="25">
        <f t="shared" si="1"/>
        <v>0</v>
      </c>
      <c r="F58" s="25">
        <f t="shared" si="2"/>
        <v>67371</v>
      </c>
      <c r="G58" s="57">
        <v>36</v>
      </c>
      <c r="H58" s="23" t="s">
        <v>80</v>
      </c>
      <c r="I58" s="37">
        <f>K58</f>
        <v>67371</v>
      </c>
      <c r="J58" s="25">
        <v>0</v>
      </c>
      <c r="K58" s="25">
        <v>67371</v>
      </c>
      <c r="L58" s="57">
        <v>36</v>
      </c>
      <c r="M58" s="23" t="s">
        <v>80</v>
      </c>
      <c r="N58" s="37">
        <f t="shared" si="11"/>
        <v>0</v>
      </c>
      <c r="O58" s="25">
        <v>0</v>
      </c>
      <c r="P58" s="25">
        <v>0</v>
      </c>
      <c r="Q58" s="57">
        <v>36</v>
      </c>
      <c r="R58" s="23" t="s">
        <v>80</v>
      </c>
      <c r="S58" s="37">
        <f t="shared" si="12"/>
        <v>0</v>
      </c>
      <c r="T58" s="25">
        <v>0</v>
      </c>
      <c r="U58" s="25">
        <v>0</v>
      </c>
      <c r="V58" s="57">
        <v>36</v>
      </c>
      <c r="W58" s="23" t="s">
        <v>80</v>
      </c>
      <c r="X58" s="37">
        <f>Z58</f>
        <v>0</v>
      </c>
      <c r="Y58" s="25">
        <v>0</v>
      </c>
      <c r="Z58" s="25">
        <v>0</v>
      </c>
      <c r="AA58" s="57">
        <v>36</v>
      </c>
      <c r="AB58" s="23" t="s">
        <v>80</v>
      </c>
      <c r="AC58" s="37">
        <f>AE58</f>
        <v>0</v>
      </c>
      <c r="AD58" s="25">
        <v>0</v>
      </c>
      <c r="AE58" s="25">
        <v>0</v>
      </c>
      <c r="AF58" s="57">
        <v>36</v>
      </c>
      <c r="AG58" s="23" t="s">
        <v>80</v>
      </c>
      <c r="AH58" s="37">
        <f>AJ58+AK58</f>
        <v>0</v>
      </c>
      <c r="AI58" s="25">
        <v>0</v>
      </c>
      <c r="AJ58" s="66">
        <v>0</v>
      </c>
      <c r="AK58" s="69">
        <v>0</v>
      </c>
    </row>
    <row r="59" spans="1:859" s="7" customFormat="1" ht="12" customHeight="1" x14ac:dyDescent="0.2">
      <c r="A59" s="60"/>
      <c r="B59" s="61" t="s">
        <v>7</v>
      </c>
      <c r="C59" s="62">
        <f>SUM(C56:C58)</f>
        <v>600738</v>
      </c>
      <c r="D59" s="62"/>
      <c r="E59" s="43">
        <f t="shared" si="1"/>
        <v>0</v>
      </c>
      <c r="F59" s="43">
        <f t="shared" si="2"/>
        <v>600738</v>
      </c>
      <c r="G59" s="51"/>
      <c r="H59" s="61" t="s">
        <v>7</v>
      </c>
      <c r="I59" s="24">
        <f>I56+I57+I58</f>
        <v>225244</v>
      </c>
      <c r="J59" s="80">
        <v>0</v>
      </c>
      <c r="K59" s="62">
        <f>K56+K57+K58</f>
        <v>225244</v>
      </c>
      <c r="L59" s="51"/>
      <c r="M59" s="61" t="s">
        <v>7</v>
      </c>
      <c r="N59" s="24">
        <f t="shared" si="11"/>
        <v>368369</v>
      </c>
      <c r="O59" s="80">
        <v>0</v>
      </c>
      <c r="P59" s="62">
        <f>P56+P57+P58</f>
        <v>368369</v>
      </c>
      <c r="Q59" s="51"/>
      <c r="R59" s="61" t="s">
        <v>7</v>
      </c>
      <c r="S59" s="37">
        <f t="shared" si="12"/>
        <v>7125</v>
      </c>
      <c r="T59" s="80">
        <v>0</v>
      </c>
      <c r="U59" s="62">
        <f>U56+U57+U58</f>
        <v>7125</v>
      </c>
      <c r="V59" s="51"/>
      <c r="W59" s="61" t="s">
        <v>7</v>
      </c>
      <c r="X59" s="37">
        <f>Z59</f>
        <v>0</v>
      </c>
      <c r="Y59" s="80">
        <v>0</v>
      </c>
      <c r="Z59" s="62">
        <f>SUM(Z56:Z58)</f>
        <v>0</v>
      </c>
      <c r="AA59" s="51"/>
      <c r="AB59" s="61" t="s">
        <v>7</v>
      </c>
      <c r="AC59" s="37">
        <f>AE59</f>
        <v>0</v>
      </c>
      <c r="AD59" s="80">
        <v>0</v>
      </c>
      <c r="AE59" s="62">
        <f>AE56+AE57+AE58</f>
        <v>0</v>
      </c>
      <c r="AF59" s="51"/>
      <c r="AG59" s="61" t="s">
        <v>7</v>
      </c>
      <c r="AH59" s="61"/>
      <c r="AI59" s="61"/>
      <c r="AJ59" s="80">
        <v>0</v>
      </c>
      <c r="AK59" s="62">
        <v>0</v>
      </c>
    </row>
    <row r="60" spans="1:859" s="90" customFormat="1" ht="15" customHeight="1" x14ac:dyDescent="0.25">
      <c r="A60" s="82"/>
      <c r="B60" s="83" t="s">
        <v>49</v>
      </c>
      <c r="C60" s="84">
        <f>C54+C59</f>
        <v>2130602.1778000002</v>
      </c>
      <c r="D60" s="85"/>
      <c r="E60" s="85">
        <f>E59+E54</f>
        <v>217191.72108000002</v>
      </c>
      <c r="F60" s="85">
        <f t="shared" si="2"/>
        <v>1913410.4567200001</v>
      </c>
      <c r="G60" s="86"/>
      <c r="H60" s="83" t="s">
        <v>49</v>
      </c>
      <c r="I60" s="84">
        <f>K60</f>
        <v>258875.71</v>
      </c>
      <c r="J60" s="87">
        <f>SUM(J17:J59)</f>
        <v>0</v>
      </c>
      <c r="K60" s="87">
        <f>K54+K59</f>
        <v>258875.71</v>
      </c>
      <c r="L60" s="86"/>
      <c r="M60" s="83" t="s">
        <v>49</v>
      </c>
      <c r="N60" s="84">
        <f t="shared" si="11"/>
        <v>567633.89</v>
      </c>
      <c r="O60" s="87">
        <f>SUM(O17:O59)</f>
        <v>0</v>
      </c>
      <c r="P60" s="87">
        <f>P54+P59</f>
        <v>567633.89</v>
      </c>
      <c r="Q60" s="86"/>
      <c r="R60" s="83" t="s">
        <v>49</v>
      </c>
      <c r="S60" s="84">
        <f>U60</f>
        <v>253526.73</v>
      </c>
      <c r="T60" s="87">
        <f>SUM(T17:T59)</f>
        <v>0</v>
      </c>
      <c r="U60" s="87">
        <f>U54+U59</f>
        <v>253526.73</v>
      </c>
      <c r="V60" s="86"/>
      <c r="W60" s="83" t="s">
        <v>49</v>
      </c>
      <c r="X60" s="84">
        <f>X54+X55</f>
        <v>214761.46860000002</v>
      </c>
      <c r="Y60" s="87">
        <f>SUM(Y17:Y59)</f>
        <v>0</v>
      </c>
      <c r="Z60" s="87">
        <f>Z54+Z55</f>
        <v>214761.46860000002</v>
      </c>
      <c r="AA60" s="86"/>
      <c r="AB60" s="83" t="s">
        <v>49</v>
      </c>
      <c r="AC60" s="84">
        <f>AC54+AC55</f>
        <v>272949.02192000003</v>
      </c>
      <c r="AD60" s="87">
        <f>SUM(AD17:AD59)</f>
        <v>0</v>
      </c>
      <c r="AE60" s="87">
        <f>AE54+AE55</f>
        <v>272949.02192000003</v>
      </c>
      <c r="AF60" s="86"/>
      <c r="AG60" s="83" t="s">
        <v>49</v>
      </c>
      <c r="AH60" s="84">
        <f>AH54+AH55</f>
        <v>562855.35728</v>
      </c>
      <c r="AI60" s="87">
        <f>SUM(AI17:AI58)</f>
        <v>0</v>
      </c>
      <c r="AJ60" s="87">
        <f>AJ54+AJ55</f>
        <v>217191.72108000002</v>
      </c>
      <c r="AK60" s="87">
        <f>AK54+AK55</f>
        <v>345663.63620000007</v>
      </c>
      <c r="AL60" s="88"/>
      <c r="AM60" s="88"/>
      <c r="AN60" s="88"/>
      <c r="AO60" s="88"/>
      <c r="AP60" s="88"/>
      <c r="AQ60" s="88"/>
      <c r="AR60" s="88"/>
      <c r="AS60" s="88"/>
      <c r="AT60" s="88"/>
      <c r="AU60" s="88"/>
      <c r="AV60" s="88"/>
      <c r="AW60" s="88"/>
      <c r="AX60" s="88"/>
      <c r="AY60" s="88"/>
      <c r="AZ60" s="88"/>
      <c r="BA60" s="88"/>
      <c r="BB60" s="88"/>
      <c r="BC60" s="88"/>
      <c r="BD60" s="88"/>
      <c r="BE60" s="88"/>
      <c r="BF60" s="88"/>
      <c r="BG60" s="88"/>
      <c r="BH60" s="88"/>
      <c r="BI60" s="88"/>
      <c r="BJ60" s="88"/>
      <c r="BK60" s="88"/>
      <c r="BL60" s="88"/>
      <c r="BM60" s="88"/>
      <c r="BN60" s="88"/>
      <c r="BO60" s="88"/>
      <c r="BP60" s="88"/>
      <c r="BQ60" s="88"/>
      <c r="BR60" s="88"/>
      <c r="BS60" s="88"/>
      <c r="BT60" s="88"/>
      <c r="BU60" s="88"/>
      <c r="BV60" s="88"/>
      <c r="BW60" s="88"/>
      <c r="BX60" s="88"/>
      <c r="BY60" s="88"/>
      <c r="BZ60" s="88"/>
      <c r="CA60" s="88"/>
      <c r="CB60" s="88"/>
      <c r="CC60" s="88"/>
      <c r="CD60" s="88"/>
      <c r="CE60" s="88"/>
      <c r="CF60" s="88"/>
      <c r="CG60" s="88"/>
      <c r="CH60" s="88"/>
      <c r="CI60" s="88"/>
      <c r="CJ60" s="88"/>
      <c r="CK60" s="88"/>
      <c r="CL60" s="88"/>
      <c r="CM60" s="88"/>
      <c r="CN60" s="88"/>
      <c r="CO60" s="88"/>
      <c r="CP60" s="88"/>
      <c r="CQ60" s="88"/>
      <c r="CR60" s="88"/>
      <c r="CS60" s="88"/>
      <c r="CT60" s="88"/>
      <c r="CU60" s="88"/>
      <c r="CV60" s="88"/>
      <c r="CW60" s="88"/>
      <c r="CX60" s="88"/>
      <c r="CY60" s="88"/>
      <c r="CZ60" s="88"/>
      <c r="DA60" s="88"/>
      <c r="DB60" s="88"/>
      <c r="DC60" s="88"/>
      <c r="DD60" s="88"/>
      <c r="DE60" s="88"/>
      <c r="DF60" s="88"/>
      <c r="DG60" s="88"/>
      <c r="DH60" s="88"/>
      <c r="DI60" s="88"/>
      <c r="DJ60" s="88"/>
      <c r="DK60" s="88"/>
      <c r="DL60" s="88"/>
      <c r="DM60" s="88"/>
      <c r="DN60" s="88"/>
      <c r="DO60" s="88"/>
      <c r="DP60" s="88"/>
      <c r="DQ60" s="88"/>
      <c r="DR60" s="88"/>
      <c r="DS60" s="88"/>
      <c r="DT60" s="88"/>
      <c r="DU60" s="88"/>
      <c r="DV60" s="88"/>
      <c r="DW60" s="88"/>
      <c r="DX60" s="88"/>
      <c r="DY60" s="88"/>
      <c r="DZ60" s="88"/>
      <c r="EA60" s="88"/>
      <c r="EB60" s="88"/>
      <c r="EC60" s="88"/>
      <c r="ED60" s="88"/>
      <c r="EE60" s="88"/>
      <c r="EF60" s="88"/>
      <c r="EG60" s="88"/>
      <c r="EH60" s="88"/>
      <c r="EI60" s="88"/>
      <c r="EJ60" s="88"/>
      <c r="EK60" s="88"/>
      <c r="EL60" s="88"/>
      <c r="EM60" s="88"/>
      <c r="EN60" s="88"/>
      <c r="EO60" s="88"/>
      <c r="EP60" s="88"/>
      <c r="EQ60" s="88"/>
      <c r="ER60" s="88"/>
      <c r="ES60" s="88"/>
      <c r="ET60" s="88"/>
      <c r="EU60" s="88"/>
      <c r="EV60" s="88"/>
      <c r="EW60" s="88"/>
      <c r="EX60" s="88"/>
      <c r="EY60" s="88"/>
      <c r="EZ60" s="88"/>
      <c r="FA60" s="88"/>
      <c r="FB60" s="88"/>
      <c r="FC60" s="88"/>
      <c r="FD60" s="88"/>
      <c r="FE60" s="88"/>
      <c r="FF60" s="88"/>
      <c r="FG60" s="88"/>
      <c r="FH60" s="88"/>
      <c r="FI60" s="88"/>
      <c r="FJ60" s="88"/>
      <c r="FK60" s="88"/>
      <c r="FL60" s="88"/>
      <c r="FM60" s="88"/>
      <c r="FN60" s="88"/>
      <c r="FO60" s="88"/>
      <c r="FP60" s="88"/>
      <c r="FQ60" s="88"/>
      <c r="FR60" s="88"/>
      <c r="FS60" s="88"/>
      <c r="FT60" s="88"/>
      <c r="FU60" s="88"/>
      <c r="FV60" s="88"/>
      <c r="FW60" s="88"/>
      <c r="FX60" s="88"/>
      <c r="FY60" s="88"/>
      <c r="FZ60" s="88"/>
      <c r="GA60" s="88"/>
      <c r="GB60" s="88"/>
      <c r="GC60" s="88"/>
      <c r="GD60" s="88"/>
      <c r="GE60" s="88"/>
      <c r="GF60" s="88"/>
      <c r="GG60" s="88"/>
      <c r="GH60" s="88"/>
      <c r="GI60" s="88"/>
      <c r="GJ60" s="88"/>
      <c r="GK60" s="88"/>
      <c r="GL60" s="88"/>
      <c r="GM60" s="88"/>
      <c r="GN60" s="88"/>
      <c r="GO60" s="88"/>
      <c r="GP60" s="88"/>
      <c r="GQ60" s="88"/>
      <c r="GR60" s="88"/>
      <c r="GS60" s="88"/>
      <c r="GT60" s="88"/>
      <c r="GU60" s="88"/>
      <c r="GV60" s="88"/>
      <c r="GW60" s="88"/>
      <c r="GX60" s="88"/>
      <c r="GY60" s="88"/>
      <c r="GZ60" s="88"/>
      <c r="HA60" s="88"/>
      <c r="HB60" s="88"/>
      <c r="HC60" s="88"/>
      <c r="HD60" s="88"/>
      <c r="HE60" s="88"/>
      <c r="HF60" s="88"/>
      <c r="HG60" s="88"/>
      <c r="HH60" s="88"/>
      <c r="HI60" s="88"/>
      <c r="HJ60" s="88"/>
      <c r="HK60" s="88"/>
      <c r="HL60" s="88"/>
      <c r="HM60" s="88"/>
      <c r="HN60" s="88"/>
      <c r="HO60" s="88"/>
      <c r="HP60" s="88"/>
      <c r="HQ60" s="88"/>
      <c r="HR60" s="88"/>
      <c r="HS60" s="88"/>
      <c r="HT60" s="88"/>
      <c r="HU60" s="88"/>
      <c r="HV60" s="88"/>
      <c r="HW60" s="88"/>
      <c r="HX60" s="88"/>
      <c r="HY60" s="88"/>
      <c r="HZ60" s="88"/>
      <c r="IA60" s="88"/>
      <c r="IB60" s="88"/>
      <c r="IC60" s="88"/>
      <c r="ID60" s="88"/>
      <c r="IE60" s="88"/>
      <c r="IF60" s="88"/>
      <c r="IG60" s="88"/>
      <c r="IH60" s="88"/>
      <c r="II60" s="88"/>
      <c r="IJ60" s="88"/>
      <c r="IK60" s="88"/>
      <c r="IL60" s="88"/>
      <c r="IM60" s="88"/>
      <c r="IN60" s="88"/>
      <c r="IO60" s="88"/>
      <c r="IP60" s="88"/>
      <c r="IQ60" s="88"/>
      <c r="IR60" s="88"/>
      <c r="IS60" s="88"/>
      <c r="IT60" s="88"/>
      <c r="IU60" s="88"/>
      <c r="IV60" s="88"/>
      <c r="IW60" s="88"/>
      <c r="IX60" s="88"/>
      <c r="IY60" s="88"/>
      <c r="IZ60" s="88"/>
      <c r="JA60" s="88"/>
      <c r="JB60" s="88"/>
      <c r="JC60" s="88"/>
      <c r="JD60" s="88"/>
      <c r="JE60" s="88"/>
      <c r="JF60" s="88"/>
      <c r="JG60" s="88"/>
      <c r="JH60" s="88"/>
      <c r="JI60" s="88"/>
      <c r="JJ60" s="88"/>
      <c r="JK60" s="88"/>
      <c r="JL60" s="88"/>
      <c r="JM60" s="88"/>
      <c r="JN60" s="88"/>
      <c r="JO60" s="88"/>
      <c r="JP60" s="88"/>
      <c r="JQ60" s="88"/>
      <c r="JR60" s="88"/>
      <c r="JS60" s="88"/>
      <c r="JT60" s="88"/>
      <c r="JU60" s="88"/>
      <c r="JV60" s="88"/>
      <c r="JW60" s="88"/>
      <c r="JX60" s="88"/>
      <c r="JY60" s="88"/>
      <c r="JZ60" s="88"/>
      <c r="KA60" s="88"/>
      <c r="KB60" s="88"/>
      <c r="KC60" s="88"/>
      <c r="KD60" s="88"/>
      <c r="KE60" s="88"/>
      <c r="KF60" s="88"/>
      <c r="KG60" s="88"/>
      <c r="KH60" s="88"/>
      <c r="KI60" s="88"/>
      <c r="KJ60" s="88"/>
      <c r="KK60" s="88"/>
      <c r="KL60" s="88"/>
      <c r="KM60" s="88"/>
      <c r="KN60" s="88"/>
      <c r="KO60" s="88"/>
      <c r="KP60" s="88"/>
      <c r="KQ60" s="88"/>
      <c r="KR60" s="88"/>
      <c r="KS60" s="88"/>
      <c r="KT60" s="88"/>
      <c r="KU60" s="88"/>
      <c r="KV60" s="88"/>
      <c r="KW60" s="88"/>
      <c r="KX60" s="88"/>
      <c r="KY60" s="88"/>
      <c r="KZ60" s="88"/>
      <c r="LA60" s="88"/>
      <c r="LB60" s="88"/>
      <c r="LC60" s="88"/>
      <c r="LD60" s="88"/>
      <c r="LE60" s="88"/>
      <c r="LF60" s="88"/>
      <c r="LG60" s="88"/>
      <c r="LH60" s="88"/>
      <c r="LI60" s="88"/>
      <c r="LJ60" s="88"/>
      <c r="LK60" s="88"/>
      <c r="LL60" s="88"/>
      <c r="LM60" s="88"/>
      <c r="LN60" s="88"/>
      <c r="LO60" s="88"/>
      <c r="LP60" s="88"/>
      <c r="LQ60" s="88"/>
      <c r="LR60" s="88"/>
      <c r="LS60" s="88"/>
      <c r="LT60" s="88"/>
      <c r="LU60" s="88"/>
      <c r="LV60" s="88"/>
      <c r="LW60" s="88"/>
      <c r="LX60" s="88"/>
      <c r="LY60" s="88"/>
      <c r="LZ60" s="88"/>
      <c r="MA60" s="88"/>
      <c r="MB60" s="88"/>
      <c r="MC60" s="88"/>
      <c r="MD60" s="88"/>
      <c r="ME60" s="88"/>
      <c r="MF60" s="88"/>
      <c r="MG60" s="88"/>
      <c r="MH60" s="88"/>
      <c r="MI60" s="88"/>
      <c r="MJ60" s="88"/>
      <c r="MK60" s="88"/>
      <c r="ML60" s="88"/>
      <c r="MM60" s="88"/>
      <c r="MN60" s="88"/>
      <c r="MO60" s="88"/>
      <c r="MP60" s="88"/>
      <c r="MQ60" s="88"/>
      <c r="MR60" s="88"/>
      <c r="MS60" s="88"/>
      <c r="MT60" s="88"/>
      <c r="MU60" s="88"/>
      <c r="MV60" s="88"/>
      <c r="MW60" s="88"/>
      <c r="MX60" s="88"/>
      <c r="MY60" s="88"/>
      <c r="MZ60" s="88"/>
      <c r="NA60" s="88"/>
      <c r="NB60" s="88"/>
      <c r="NC60" s="88"/>
      <c r="ND60" s="88"/>
      <c r="NE60" s="88"/>
      <c r="NF60" s="88"/>
      <c r="NG60" s="88"/>
      <c r="NH60" s="88"/>
      <c r="NI60" s="88"/>
      <c r="NJ60" s="88"/>
      <c r="NK60" s="88"/>
      <c r="NL60" s="88"/>
      <c r="NM60" s="88"/>
      <c r="NN60" s="88"/>
      <c r="NO60" s="88"/>
      <c r="NP60" s="88"/>
      <c r="NQ60" s="88"/>
      <c r="NR60" s="88"/>
      <c r="NS60" s="88"/>
      <c r="NT60" s="88"/>
      <c r="NU60" s="88"/>
      <c r="NV60" s="88"/>
      <c r="NW60" s="88"/>
      <c r="NX60" s="88"/>
      <c r="NY60" s="88"/>
      <c r="NZ60" s="88"/>
      <c r="OA60" s="88"/>
      <c r="OB60" s="88"/>
      <c r="OC60" s="88"/>
      <c r="OD60" s="88"/>
      <c r="OE60" s="88"/>
      <c r="OF60" s="88"/>
      <c r="OG60" s="88"/>
      <c r="OH60" s="88"/>
      <c r="OI60" s="88"/>
      <c r="OJ60" s="88"/>
      <c r="OK60" s="88"/>
      <c r="OL60" s="88"/>
      <c r="OM60" s="88"/>
      <c r="ON60" s="88"/>
      <c r="OO60" s="88"/>
      <c r="OP60" s="88"/>
      <c r="OQ60" s="88"/>
      <c r="OR60" s="88"/>
      <c r="OS60" s="88"/>
      <c r="OT60" s="88"/>
      <c r="OU60" s="88"/>
      <c r="OV60" s="88"/>
      <c r="OW60" s="88"/>
      <c r="OX60" s="88"/>
      <c r="OY60" s="88"/>
      <c r="OZ60" s="88"/>
      <c r="PA60" s="88"/>
      <c r="PB60" s="88"/>
      <c r="PC60" s="88"/>
      <c r="PD60" s="88"/>
      <c r="PE60" s="88"/>
      <c r="PF60" s="88"/>
      <c r="PG60" s="88"/>
      <c r="PH60" s="88"/>
      <c r="PI60" s="88"/>
      <c r="PJ60" s="88"/>
      <c r="PK60" s="88"/>
      <c r="PL60" s="88"/>
      <c r="PM60" s="88"/>
      <c r="PN60" s="88"/>
      <c r="PO60" s="88"/>
      <c r="PP60" s="88"/>
      <c r="PQ60" s="88"/>
      <c r="PR60" s="88"/>
      <c r="PS60" s="88"/>
      <c r="PT60" s="88"/>
      <c r="PU60" s="88"/>
      <c r="PV60" s="88"/>
      <c r="PW60" s="88"/>
      <c r="PX60" s="88"/>
      <c r="PY60" s="88"/>
      <c r="PZ60" s="88"/>
      <c r="QA60" s="88"/>
      <c r="QB60" s="88"/>
      <c r="QC60" s="88"/>
      <c r="QD60" s="88"/>
      <c r="QE60" s="88"/>
      <c r="QF60" s="88"/>
      <c r="QG60" s="88"/>
      <c r="QH60" s="88"/>
      <c r="QI60" s="88"/>
      <c r="QJ60" s="88"/>
      <c r="QK60" s="88"/>
      <c r="QL60" s="88"/>
      <c r="QM60" s="88"/>
      <c r="QN60" s="88"/>
      <c r="QO60" s="88"/>
      <c r="QP60" s="88"/>
      <c r="QQ60" s="88"/>
      <c r="QR60" s="88"/>
      <c r="QS60" s="88"/>
      <c r="QT60" s="88"/>
      <c r="QU60" s="88"/>
      <c r="QV60" s="88"/>
      <c r="QW60" s="88"/>
      <c r="QX60" s="88"/>
      <c r="QY60" s="88"/>
      <c r="QZ60" s="88"/>
      <c r="RA60" s="88"/>
      <c r="RB60" s="88"/>
      <c r="RC60" s="88"/>
      <c r="RD60" s="88"/>
      <c r="RE60" s="88"/>
      <c r="RF60" s="88"/>
      <c r="RG60" s="88"/>
      <c r="RH60" s="88"/>
      <c r="RI60" s="88"/>
      <c r="RJ60" s="88"/>
      <c r="RK60" s="88"/>
      <c r="RL60" s="88"/>
      <c r="RM60" s="88"/>
      <c r="RN60" s="88"/>
      <c r="RO60" s="88"/>
      <c r="RP60" s="88"/>
      <c r="RQ60" s="88"/>
      <c r="RR60" s="88"/>
      <c r="RS60" s="88"/>
      <c r="RT60" s="88"/>
      <c r="RU60" s="88"/>
      <c r="RV60" s="88"/>
      <c r="RW60" s="88"/>
      <c r="RX60" s="88"/>
      <c r="RY60" s="88"/>
      <c r="RZ60" s="88"/>
      <c r="SA60" s="88"/>
      <c r="SB60" s="88"/>
      <c r="SC60" s="88"/>
      <c r="SD60" s="88"/>
      <c r="SE60" s="88"/>
      <c r="SF60" s="88"/>
      <c r="SG60" s="88"/>
      <c r="SH60" s="88"/>
      <c r="SI60" s="88"/>
      <c r="SJ60" s="88"/>
      <c r="SK60" s="88"/>
      <c r="SL60" s="88"/>
      <c r="SM60" s="88"/>
      <c r="SN60" s="88"/>
      <c r="SO60" s="88"/>
      <c r="SP60" s="88"/>
      <c r="SQ60" s="88"/>
      <c r="SR60" s="88"/>
      <c r="SS60" s="88"/>
      <c r="ST60" s="88"/>
      <c r="SU60" s="88"/>
      <c r="SV60" s="88"/>
      <c r="SW60" s="88"/>
      <c r="SX60" s="88"/>
      <c r="SY60" s="88"/>
      <c r="SZ60" s="88"/>
      <c r="TA60" s="88"/>
      <c r="TB60" s="88"/>
      <c r="TC60" s="88"/>
      <c r="TD60" s="88"/>
      <c r="TE60" s="88"/>
      <c r="TF60" s="88"/>
      <c r="TG60" s="88"/>
      <c r="TH60" s="88"/>
      <c r="TI60" s="88"/>
      <c r="TJ60" s="88"/>
      <c r="TK60" s="88"/>
      <c r="TL60" s="88"/>
      <c r="TM60" s="88"/>
      <c r="TN60" s="88"/>
      <c r="TO60" s="88"/>
      <c r="TP60" s="88"/>
      <c r="TQ60" s="88"/>
      <c r="TR60" s="88"/>
      <c r="TS60" s="88"/>
      <c r="TT60" s="88"/>
      <c r="TU60" s="88"/>
      <c r="TV60" s="88"/>
      <c r="TW60" s="88"/>
      <c r="TX60" s="88"/>
      <c r="TY60" s="88"/>
      <c r="TZ60" s="88"/>
      <c r="UA60" s="88"/>
      <c r="UB60" s="88"/>
      <c r="UC60" s="88"/>
      <c r="UD60" s="88"/>
      <c r="UE60" s="88"/>
      <c r="UF60" s="88"/>
      <c r="UG60" s="88"/>
      <c r="UH60" s="88"/>
      <c r="UI60" s="88"/>
      <c r="UJ60" s="88"/>
      <c r="UK60" s="88"/>
      <c r="UL60" s="88"/>
      <c r="UM60" s="88"/>
      <c r="UN60" s="88"/>
      <c r="UO60" s="88"/>
      <c r="UP60" s="88"/>
      <c r="UQ60" s="88"/>
      <c r="UR60" s="88"/>
      <c r="US60" s="88"/>
      <c r="UT60" s="88"/>
      <c r="UU60" s="88"/>
      <c r="UV60" s="88"/>
      <c r="UW60" s="88"/>
      <c r="UX60" s="88"/>
      <c r="UY60" s="88"/>
      <c r="UZ60" s="88"/>
      <c r="VA60" s="88"/>
      <c r="VB60" s="88"/>
      <c r="VC60" s="88"/>
      <c r="VD60" s="88"/>
      <c r="VE60" s="88"/>
      <c r="VF60" s="88"/>
      <c r="VG60" s="88"/>
      <c r="VH60" s="88"/>
      <c r="VI60" s="88"/>
      <c r="VJ60" s="88"/>
      <c r="VK60" s="88"/>
      <c r="VL60" s="88"/>
      <c r="VM60" s="88"/>
      <c r="VN60" s="88"/>
      <c r="VO60" s="88"/>
      <c r="VP60" s="88"/>
      <c r="VQ60" s="88"/>
      <c r="VR60" s="88"/>
      <c r="VS60" s="88"/>
      <c r="VT60" s="88"/>
      <c r="VU60" s="88"/>
      <c r="VV60" s="88"/>
      <c r="VW60" s="88"/>
      <c r="VX60" s="88"/>
      <c r="VY60" s="88"/>
      <c r="VZ60" s="88"/>
      <c r="WA60" s="88"/>
      <c r="WB60" s="88"/>
      <c r="WC60" s="88"/>
      <c r="WD60" s="88"/>
      <c r="WE60" s="88"/>
      <c r="WF60" s="88"/>
      <c r="WG60" s="88"/>
      <c r="WH60" s="88"/>
      <c r="WI60" s="88"/>
      <c r="WJ60" s="88"/>
      <c r="WK60" s="88"/>
      <c r="WL60" s="88"/>
      <c r="WM60" s="88"/>
      <c r="WN60" s="88"/>
      <c r="WO60" s="88"/>
      <c r="WP60" s="88"/>
      <c r="WQ60" s="88"/>
      <c r="WR60" s="88"/>
      <c r="WS60" s="88"/>
      <c r="WT60" s="88"/>
      <c r="WU60" s="88"/>
      <c r="WV60" s="88"/>
      <c r="WW60" s="88"/>
      <c r="WX60" s="88"/>
      <c r="WY60" s="88"/>
      <c r="WZ60" s="88"/>
      <c r="XA60" s="88"/>
      <c r="XB60" s="88"/>
      <c r="XC60" s="88"/>
      <c r="XD60" s="88"/>
      <c r="XE60" s="88"/>
      <c r="XF60" s="88"/>
      <c r="XG60" s="88"/>
      <c r="XH60" s="88"/>
      <c r="XI60" s="88"/>
      <c r="XJ60" s="88"/>
      <c r="XK60" s="88"/>
      <c r="XL60" s="88"/>
      <c r="XM60" s="88"/>
      <c r="XN60" s="88"/>
      <c r="XO60" s="88"/>
      <c r="XP60" s="88"/>
      <c r="XQ60" s="88"/>
      <c r="XR60" s="88"/>
      <c r="XS60" s="88"/>
      <c r="XT60" s="88"/>
      <c r="XU60" s="88"/>
      <c r="XV60" s="88"/>
      <c r="XW60" s="88"/>
      <c r="XX60" s="88"/>
      <c r="XY60" s="88"/>
      <c r="XZ60" s="88"/>
      <c r="YA60" s="88"/>
      <c r="YB60" s="88"/>
      <c r="YC60" s="88"/>
      <c r="YD60" s="88"/>
      <c r="YE60" s="88"/>
      <c r="YF60" s="88"/>
      <c r="YG60" s="88"/>
      <c r="YH60" s="88"/>
      <c r="YI60" s="88"/>
      <c r="YJ60" s="88"/>
      <c r="YK60" s="88"/>
      <c r="YL60" s="88"/>
      <c r="YM60" s="88"/>
      <c r="YN60" s="88"/>
      <c r="YO60" s="88"/>
      <c r="YP60" s="88"/>
      <c r="YQ60" s="88"/>
      <c r="YR60" s="88"/>
      <c r="YS60" s="88"/>
      <c r="YT60" s="88"/>
      <c r="YU60" s="88"/>
      <c r="YV60" s="88"/>
      <c r="YW60" s="88"/>
      <c r="YX60" s="88"/>
      <c r="YY60" s="88"/>
      <c r="YZ60" s="88"/>
      <c r="ZA60" s="88"/>
      <c r="ZB60" s="88"/>
      <c r="ZC60" s="88"/>
      <c r="ZD60" s="88"/>
      <c r="ZE60" s="88"/>
      <c r="ZF60" s="88"/>
      <c r="ZG60" s="88"/>
      <c r="ZH60" s="88"/>
      <c r="ZI60" s="88"/>
      <c r="ZJ60" s="88"/>
      <c r="ZK60" s="88"/>
      <c r="ZL60" s="88"/>
      <c r="ZM60" s="88"/>
      <c r="ZN60" s="88"/>
      <c r="ZO60" s="88"/>
      <c r="ZP60" s="88"/>
      <c r="ZQ60" s="88"/>
      <c r="ZR60" s="88"/>
      <c r="ZS60" s="88"/>
      <c r="ZT60" s="88"/>
      <c r="ZU60" s="88"/>
      <c r="ZV60" s="88"/>
      <c r="ZW60" s="88"/>
      <c r="ZX60" s="88"/>
      <c r="ZY60" s="88"/>
      <c r="ZZ60" s="88"/>
      <c r="AAA60" s="88"/>
      <c r="AAB60" s="88"/>
      <c r="AAC60" s="88"/>
      <c r="AAD60" s="88"/>
      <c r="AAE60" s="88"/>
      <c r="AAF60" s="88"/>
      <c r="AAG60" s="88"/>
      <c r="AAH60" s="88"/>
      <c r="AAI60" s="88"/>
      <c r="AAJ60" s="88"/>
      <c r="AAK60" s="88"/>
      <c r="AAL60" s="88"/>
      <c r="AAM60" s="88"/>
      <c r="AAN60" s="88"/>
      <c r="AAO60" s="88"/>
      <c r="AAP60" s="88"/>
      <c r="AAQ60" s="88"/>
      <c r="AAR60" s="88"/>
      <c r="AAS60" s="88"/>
      <c r="AAT60" s="88"/>
      <c r="AAU60" s="88"/>
      <c r="AAV60" s="88"/>
      <c r="AAW60" s="88"/>
      <c r="AAX60" s="88"/>
      <c r="AAY60" s="88"/>
      <c r="AAZ60" s="88"/>
      <c r="ABA60" s="88"/>
      <c r="ABB60" s="88"/>
      <c r="ABC60" s="88"/>
      <c r="ABD60" s="88"/>
      <c r="ABE60" s="88"/>
      <c r="ABF60" s="88"/>
      <c r="ABG60" s="88"/>
      <c r="ABH60" s="88"/>
      <c r="ABI60" s="88"/>
      <c r="ABJ60" s="88"/>
      <c r="ABK60" s="88"/>
      <c r="ABL60" s="88"/>
      <c r="ABM60" s="88"/>
      <c r="ABN60" s="88"/>
      <c r="ABO60" s="88"/>
      <c r="ABP60" s="88"/>
      <c r="ABQ60" s="88"/>
      <c r="ABR60" s="88"/>
      <c r="ABS60" s="88"/>
      <c r="ABT60" s="88"/>
      <c r="ABU60" s="88"/>
      <c r="ABV60" s="88"/>
      <c r="ABW60" s="88"/>
      <c r="ABX60" s="88"/>
      <c r="ABY60" s="88"/>
      <c r="ABZ60" s="88"/>
      <c r="ACA60" s="88"/>
      <c r="ACB60" s="88"/>
      <c r="ACC60" s="88"/>
      <c r="ACD60" s="88"/>
      <c r="ACE60" s="88"/>
      <c r="ACF60" s="88"/>
      <c r="ACG60" s="88"/>
      <c r="ACH60" s="88"/>
      <c r="ACI60" s="88"/>
      <c r="ACJ60" s="88"/>
      <c r="ACK60" s="88"/>
      <c r="ACL60" s="88"/>
      <c r="ACM60" s="88"/>
      <c r="ACN60" s="88"/>
      <c r="ACO60" s="88"/>
      <c r="ACP60" s="88"/>
      <c r="ACQ60" s="88"/>
      <c r="ACR60" s="88"/>
      <c r="ACS60" s="88"/>
      <c r="ACT60" s="88"/>
      <c r="ACU60" s="88"/>
      <c r="ACV60" s="88"/>
      <c r="ACW60" s="88"/>
      <c r="ACX60" s="88"/>
      <c r="ACY60" s="88"/>
      <c r="ACZ60" s="88"/>
      <c r="ADA60" s="88"/>
      <c r="ADB60" s="88"/>
      <c r="ADC60" s="88"/>
      <c r="ADD60" s="88"/>
      <c r="ADE60" s="88"/>
      <c r="ADF60" s="88"/>
      <c r="ADG60" s="88"/>
      <c r="ADH60" s="88"/>
      <c r="ADI60" s="88"/>
      <c r="ADJ60" s="88"/>
      <c r="ADK60" s="88"/>
      <c r="ADL60" s="88"/>
      <c r="ADM60" s="88"/>
      <c r="ADN60" s="88"/>
      <c r="ADO60" s="88"/>
      <c r="ADP60" s="88"/>
      <c r="ADQ60" s="88"/>
      <c r="ADR60" s="88"/>
      <c r="ADS60" s="88"/>
      <c r="ADT60" s="88"/>
      <c r="ADU60" s="88"/>
      <c r="ADV60" s="88"/>
      <c r="ADW60" s="88"/>
      <c r="ADX60" s="88"/>
      <c r="ADY60" s="88"/>
      <c r="ADZ60" s="88"/>
      <c r="AEA60" s="88"/>
      <c r="AEB60" s="88"/>
      <c r="AEC60" s="88"/>
      <c r="AED60" s="88"/>
      <c r="AEE60" s="88"/>
      <c r="AEF60" s="88"/>
      <c r="AEG60" s="88"/>
      <c r="AEH60" s="88"/>
      <c r="AEI60" s="88"/>
      <c r="AEJ60" s="88"/>
      <c r="AEK60" s="88"/>
      <c r="AEL60" s="88"/>
      <c r="AEM60" s="88"/>
      <c r="AEN60" s="88"/>
      <c r="AEO60" s="88"/>
      <c r="AEP60" s="88"/>
      <c r="AEQ60" s="88"/>
      <c r="AER60" s="88"/>
      <c r="AES60" s="88"/>
      <c r="AET60" s="88"/>
      <c r="AEU60" s="88"/>
      <c r="AEV60" s="88"/>
      <c r="AEW60" s="88"/>
      <c r="AEX60" s="88"/>
      <c r="AEY60" s="88"/>
      <c r="AEZ60" s="88"/>
      <c r="AFA60" s="88"/>
      <c r="AFB60" s="88"/>
      <c r="AFC60" s="88"/>
      <c r="AFD60" s="88"/>
      <c r="AFE60" s="88"/>
      <c r="AFF60" s="88"/>
      <c r="AFG60" s="88"/>
      <c r="AFH60" s="88"/>
      <c r="AFI60" s="88"/>
      <c r="AFJ60" s="88"/>
      <c r="AFK60" s="88"/>
      <c r="AFL60" s="88"/>
      <c r="AFM60" s="88"/>
      <c r="AFN60" s="88"/>
      <c r="AFO60" s="88"/>
      <c r="AFP60" s="88"/>
      <c r="AFQ60" s="88"/>
      <c r="AFR60" s="88"/>
      <c r="AFS60" s="88"/>
      <c r="AFT60" s="88"/>
      <c r="AFU60" s="88"/>
      <c r="AFV60" s="88"/>
      <c r="AFW60" s="88"/>
      <c r="AFX60" s="88"/>
      <c r="AFY60" s="88"/>
      <c r="AFZ60" s="88"/>
      <c r="AGA60" s="89"/>
    </row>
    <row r="64" spans="1:859" x14ac:dyDescent="0.2">
      <c r="D64" s="76"/>
    </row>
  </sheetData>
  <mergeCells count="16">
    <mergeCell ref="S2:U2"/>
    <mergeCell ref="Q15:R15"/>
    <mergeCell ref="L15:M15"/>
    <mergeCell ref="A1:F1"/>
    <mergeCell ref="C2:F2"/>
    <mergeCell ref="I2:K2"/>
    <mergeCell ref="A5:C5"/>
    <mergeCell ref="A15:B15"/>
    <mergeCell ref="G15:H15"/>
    <mergeCell ref="N2:P2"/>
    <mergeCell ref="X2:Z2"/>
    <mergeCell ref="V15:W15"/>
    <mergeCell ref="AC2:AE2"/>
    <mergeCell ref="AA15:AB15"/>
    <mergeCell ref="AH2:AK2"/>
    <mergeCell ref="AF15:AG15"/>
  </mergeCells>
  <pageMargins left="0.39370078740157483" right="0.39370078740157483" top="0.55118110236220474" bottom="0.55118110236220474" header="0.11811023622047245" footer="0.1181102362204724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HP</cp:lastModifiedBy>
  <cp:lastPrinted>2013-04-12T06:08:43Z</cp:lastPrinted>
  <dcterms:created xsi:type="dcterms:W3CDTF">2012-03-13T11:10:59Z</dcterms:created>
  <dcterms:modified xsi:type="dcterms:W3CDTF">2013-04-15T11:37:26Z</dcterms:modified>
</cp:coreProperties>
</file>